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2600" windowHeight="11016" activeTab="3"/>
  </bookViews>
  <sheets>
    <sheet name="Startovk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Celkem" sheetId="8" r:id="rId8"/>
  </sheets>
  <externalReferences>
    <externalReference r:id="rId11"/>
  </externalReferences>
  <definedNames>
    <definedName name="Cíl" localSheetId="1">'1'!$F$3:$M$41</definedName>
    <definedName name="Cíl" localSheetId="2">'2'!$F$3:$M$41</definedName>
    <definedName name="Cíl" localSheetId="3">'3'!$F$3:$M$41</definedName>
    <definedName name="Cíl" localSheetId="4">'4'!$F$3:$M$41</definedName>
    <definedName name="Cíl" localSheetId="5">'5'!$F$3:$M$41</definedName>
    <definedName name="Cíl" localSheetId="6">'6'!$F$3:$M$41</definedName>
    <definedName name="Cíl">#REF!</definedName>
    <definedName name="Cíl_3">#REF!</definedName>
    <definedName name="Cíl_4">#REF!</definedName>
    <definedName name="Cíl_5">#REF!</definedName>
    <definedName name="Cíl_6">#REF!</definedName>
    <definedName name="Cíl_7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Jméno">#REF!</definedName>
    <definedName name="Oddíl">#REF!</definedName>
    <definedName name="_xlnm.Print_Area" localSheetId="2">'2'!$F$1:$O$72</definedName>
    <definedName name="Příjmení">#REF!</definedName>
    <definedName name="Rok_nar.">#REF!</definedName>
    <definedName name="St_číslo">#REF!</definedName>
    <definedName name="startovka">#REF!</definedName>
    <definedName name="Výsl.čas">#REF!</definedName>
    <definedName name="Z_51C86C6E_2C63_4EE7_B5B5_222402230B19_.wvu.FilterData" localSheetId="1" hidden="1">'1'!$A$3:$U$41</definedName>
    <definedName name="Z_51C86C6E_2C63_4EE7_B5B5_222402230B19_.wvu.FilterData" localSheetId="2" hidden="1">'2'!$A$3:$U$41</definedName>
    <definedName name="Z_51C86C6E_2C63_4EE7_B5B5_222402230B19_.wvu.FilterData" localSheetId="3" hidden="1">'3'!$A$3:$U$41</definedName>
    <definedName name="Z_51C86C6E_2C63_4EE7_B5B5_222402230B19_.wvu.FilterData" localSheetId="4" hidden="1">'4'!$A$3:$U$41</definedName>
    <definedName name="Z_51C86C6E_2C63_4EE7_B5B5_222402230B19_.wvu.FilterData" localSheetId="5" hidden="1">'5'!$A$3:$U$41</definedName>
    <definedName name="Z_51C86C6E_2C63_4EE7_B5B5_222402230B19_.wvu.FilterData" localSheetId="6" hidden="1">'6'!$A$3:$U$41</definedName>
    <definedName name="Z_C0D60343_E932_4D07_9339_604E8BB6095A_.wvu.FilterData" localSheetId="1" hidden="1">'1'!$A$3:$U$41</definedName>
    <definedName name="Z_C0D60343_E932_4D07_9339_604E8BB6095A_.wvu.FilterData" localSheetId="2" hidden="1">'2'!$A$3:$U$41</definedName>
    <definedName name="Z_C0D60343_E932_4D07_9339_604E8BB6095A_.wvu.FilterData" localSheetId="3" hidden="1">'3'!$A$3:$U$41</definedName>
    <definedName name="Z_C0D60343_E932_4D07_9339_604E8BB6095A_.wvu.FilterData" localSheetId="4" hidden="1">'4'!$A$3:$U$41</definedName>
    <definedName name="Z_C0D60343_E932_4D07_9339_604E8BB6095A_.wvu.FilterData" localSheetId="5" hidden="1">'5'!$A$3:$U$41</definedName>
    <definedName name="Z_C0D60343_E932_4D07_9339_604E8BB6095A_.wvu.FilterData" localSheetId="6" hidden="1">'6'!$A$3:$U$41</definedName>
  </definedNames>
  <calcPr fullCalcOnLoad="1"/>
</workbook>
</file>

<file path=xl/sharedStrings.xml><?xml version="1.0" encoding="utf-8"?>
<sst xmlns="http://schemas.openxmlformats.org/spreadsheetml/2006/main" count="1036" uniqueCount="550">
  <si>
    <t>Kategorie</t>
  </si>
  <si>
    <t>Klub</t>
  </si>
  <si>
    <t>Blansko</t>
  </si>
  <si>
    <t>Boskovice</t>
  </si>
  <si>
    <t>St. číslo</t>
  </si>
  <si>
    <t>Jméno</t>
  </si>
  <si>
    <t>Pořadí v kategorii</t>
  </si>
  <si>
    <t>Výsledný čas</t>
  </si>
  <si>
    <t>Dupl.</t>
  </si>
  <si>
    <t>Spuštění makra:  ctrl+m</t>
  </si>
  <si>
    <t>POZOR ! Při záznamu cílových časů  musí být aktivní buňka ve sloupci C,  a kurzor v okýnku "Cílová páska"</t>
  </si>
  <si>
    <t>bodů</t>
  </si>
  <si>
    <t>MV1</t>
  </si>
  <si>
    <t>Bořitov</t>
  </si>
  <si>
    <t>HC Blansko</t>
  </si>
  <si>
    <t>Doubravice</t>
  </si>
  <si>
    <t>MV2</t>
  </si>
  <si>
    <t>Ž</t>
  </si>
  <si>
    <t>Olešnice</t>
  </si>
  <si>
    <t>Rájec</t>
  </si>
  <si>
    <t>ABSOLUTNÍ pořadí</t>
  </si>
  <si>
    <t>běžců absolvovalo 6 závodů</t>
  </si>
  <si>
    <t>běžců absolvovalo 1 závod</t>
  </si>
  <si>
    <t>VZS Blansko</t>
  </si>
  <si>
    <t>Jedovnice</t>
  </si>
  <si>
    <t>Traťové rekordy:</t>
  </si>
  <si>
    <t>5.9.2000</t>
  </si>
  <si>
    <t>Hajzler Jiří  28:02</t>
  </si>
  <si>
    <t>12.9.2000</t>
  </si>
  <si>
    <t>Hajzler Jiří  16:34</t>
  </si>
  <si>
    <t>Sloup - Hraběnka</t>
  </si>
  <si>
    <t>19.9.2000</t>
  </si>
  <si>
    <t>Hajzler Jiří  14:34</t>
  </si>
  <si>
    <t>Kuničky</t>
  </si>
  <si>
    <t>SC Ráječko</t>
  </si>
  <si>
    <t>Celkem startujících</t>
  </si>
  <si>
    <t>Oddíl</t>
  </si>
  <si>
    <t>Rok narození</t>
  </si>
  <si>
    <t>1. závod                      Sloup - Hraběnka</t>
  </si>
  <si>
    <t>6. závod                              Sloup - Hraběnka</t>
  </si>
  <si>
    <t>5. závod                         Skalní Mlýn - Macocha</t>
  </si>
  <si>
    <t>4. závod                        Ráječko - Hraběnka</t>
  </si>
  <si>
    <t>roky</t>
  </si>
  <si>
    <t>Start. číslo</t>
  </si>
  <si>
    <t>Čas v cíli</t>
  </si>
  <si>
    <t>Abs. pořadí</t>
  </si>
  <si>
    <t>Body</t>
  </si>
  <si>
    <r>
      <t>Při dojezdu:</t>
    </r>
    <r>
      <rPr>
        <b/>
        <sz val="10"/>
        <rFont val="Arial CE"/>
        <family val="0"/>
      </rPr>
      <t xml:space="preserve"> najet na první volnou buňku ve sloupci C do okýnka napsat st. číslo + ENTR nebo Finish</t>
    </r>
  </si>
  <si>
    <r>
      <t xml:space="preserve">Při startu: </t>
    </r>
    <r>
      <rPr>
        <b/>
        <sz val="10"/>
        <rFont val="Arial CE"/>
        <family val="0"/>
      </rPr>
      <t>najet na C2 , napsat do okýnka start + ENTR nebo Finish</t>
    </r>
  </si>
  <si>
    <t>JARO</t>
  </si>
  <si>
    <t>PODZIM</t>
  </si>
  <si>
    <t>běžců absolvovalo 5 závodů</t>
  </si>
  <si>
    <t>běžců absolvovalo 3 závody</t>
  </si>
  <si>
    <t>běžců absolvovalo 2 závody</t>
  </si>
  <si>
    <t>běžců absolvovalo 4 závody</t>
  </si>
  <si>
    <t>Skalní mlýn - Macocha</t>
  </si>
  <si>
    <t xml:space="preserve">Ráječko - Hraběnka </t>
  </si>
  <si>
    <t>Pořadí</t>
  </si>
  <si>
    <t xml:space="preserve">Celkem </t>
  </si>
  <si>
    <t>Počet startů</t>
  </si>
  <si>
    <t>Pořadí v kat.</t>
  </si>
  <si>
    <t>Celkem</t>
  </si>
  <si>
    <t>MV3</t>
  </si>
  <si>
    <t>J</t>
  </si>
  <si>
    <t>M</t>
  </si>
  <si>
    <t>3</t>
  </si>
  <si>
    <t>6</t>
  </si>
  <si>
    <t>4</t>
  </si>
  <si>
    <t>Kunštát</t>
  </si>
  <si>
    <t>13</t>
  </si>
  <si>
    <t>8</t>
  </si>
  <si>
    <t>15</t>
  </si>
  <si>
    <t>32</t>
  </si>
  <si>
    <t>17</t>
  </si>
  <si>
    <t>33</t>
  </si>
  <si>
    <t>24</t>
  </si>
  <si>
    <t>10</t>
  </si>
  <si>
    <t>27</t>
  </si>
  <si>
    <t>34</t>
  </si>
  <si>
    <t>25</t>
  </si>
  <si>
    <t>2</t>
  </si>
  <si>
    <t>12</t>
  </si>
  <si>
    <t>7</t>
  </si>
  <si>
    <t>35</t>
  </si>
  <si>
    <t>16</t>
  </si>
  <si>
    <t>5</t>
  </si>
  <si>
    <t>21</t>
  </si>
  <si>
    <t>31</t>
  </si>
  <si>
    <t>20</t>
  </si>
  <si>
    <t>26</t>
  </si>
  <si>
    <t>28</t>
  </si>
  <si>
    <t>23</t>
  </si>
  <si>
    <t>19</t>
  </si>
  <si>
    <t>11</t>
  </si>
  <si>
    <t>Ztráta</t>
  </si>
  <si>
    <t>18</t>
  </si>
  <si>
    <t>14</t>
  </si>
  <si>
    <t>29</t>
  </si>
  <si>
    <t>22</t>
  </si>
  <si>
    <t>celkem běželo</t>
  </si>
  <si>
    <t>ASK Blansko</t>
  </si>
  <si>
    <t>Vavřinec</t>
  </si>
  <si>
    <t>9</t>
  </si>
  <si>
    <t>36</t>
  </si>
  <si>
    <t>30</t>
  </si>
  <si>
    <t>37</t>
  </si>
  <si>
    <t>Ráječko</t>
  </si>
  <si>
    <t>38</t>
  </si>
  <si>
    <t>40</t>
  </si>
  <si>
    <t>41</t>
  </si>
  <si>
    <t>39</t>
  </si>
  <si>
    <t>XIV. ročník Hraběnky cupu 2013</t>
  </si>
  <si>
    <t>3. závod                        Ráječko - Hraběnka</t>
  </si>
  <si>
    <t>2. závod                         Skalní Mlýn - Macocha</t>
  </si>
  <si>
    <t>rok</t>
  </si>
  <si>
    <t>klub</t>
  </si>
  <si>
    <t>čas</t>
  </si>
  <si>
    <t>pořadí</t>
  </si>
  <si>
    <t>st. č.</t>
  </si>
  <si>
    <t>kategorie</t>
  </si>
  <si>
    <t>Adámek Hubert</t>
  </si>
  <si>
    <t>Adler Ondřej</t>
  </si>
  <si>
    <t>Alman Dušan</t>
  </si>
  <si>
    <t>Balúch Pavel</t>
  </si>
  <si>
    <t>Bartošek Petr</t>
  </si>
  <si>
    <t>Bařinka Jan</t>
  </si>
  <si>
    <t>Bayer Miloslav</t>
  </si>
  <si>
    <t>Bedan Petr</t>
  </si>
  <si>
    <t>Bednář Jan</t>
  </si>
  <si>
    <t>Berka Milan</t>
  </si>
  <si>
    <t>Bezrouk Jiří</t>
  </si>
  <si>
    <t>Boháč Jiří</t>
  </si>
  <si>
    <t>Boháček Petr</t>
  </si>
  <si>
    <t>Brosch Petr</t>
  </si>
  <si>
    <t>Brtník Jiří</t>
  </si>
  <si>
    <t>Bubeník Jiří</t>
  </si>
  <si>
    <t>Buřt Vladimír</t>
  </si>
  <si>
    <t>Buš Roman</t>
  </si>
  <si>
    <t>Cetkovský Vladimír</t>
  </si>
  <si>
    <t>Czokoly Jan</t>
  </si>
  <si>
    <t>Daněk Milan</t>
  </si>
  <si>
    <t>Dítě Vít</t>
  </si>
  <si>
    <t>Dolák Hynek</t>
  </si>
  <si>
    <t>Dorovský Lukáš</t>
  </si>
  <si>
    <t>Dražan Libor</t>
  </si>
  <si>
    <t>Dvořáček Jiří</t>
  </si>
  <si>
    <t>Dvořáček Josef</t>
  </si>
  <si>
    <t>Dvořák Jaromír</t>
  </si>
  <si>
    <t>Fiedler Jan</t>
  </si>
  <si>
    <t>Glier Michal</t>
  </si>
  <si>
    <t>Grün Gustav</t>
  </si>
  <si>
    <t>Grün Vojtěch</t>
  </si>
  <si>
    <t>Hájek Ivoš</t>
  </si>
  <si>
    <t>Haresta Petr</t>
  </si>
  <si>
    <t>Henek Michal</t>
  </si>
  <si>
    <t>Henek Vladan</t>
  </si>
  <si>
    <t>Hlaváč Jaroslav</t>
  </si>
  <si>
    <t>Hlavsa Tomáš</t>
  </si>
  <si>
    <t>Holík Michal</t>
  </si>
  <si>
    <t>Homoláč Jiří</t>
  </si>
  <si>
    <t>Horák Pavel</t>
  </si>
  <si>
    <t>Horňa Lubomír</t>
  </si>
  <si>
    <t>Hromek Jiří</t>
  </si>
  <si>
    <t>Hrubý Milan</t>
  </si>
  <si>
    <t>Humlíček Aleš</t>
  </si>
  <si>
    <t>Husák Ondřej</t>
  </si>
  <si>
    <t>Chlup Roman</t>
  </si>
  <si>
    <t>Janek Petr</t>
  </si>
  <si>
    <t>Jílek Ladislav</t>
  </si>
  <si>
    <t>Kalaš Rudolf</t>
  </si>
  <si>
    <t>Kalina Tomáš</t>
  </si>
  <si>
    <t>Kassai Lubomír</t>
  </si>
  <si>
    <t>Kazda Adam</t>
  </si>
  <si>
    <t>Kejík Milan</t>
  </si>
  <si>
    <t>Klepal Petr</t>
  </si>
  <si>
    <t>Kohut Jan</t>
  </si>
  <si>
    <t>Kolář Petr</t>
  </si>
  <si>
    <t>Kolínek Josef</t>
  </si>
  <si>
    <t>Konečný Jan</t>
  </si>
  <si>
    <t>Konečný Petr</t>
  </si>
  <si>
    <t>Koníček Michal</t>
  </si>
  <si>
    <t>Kotouček Matěj</t>
  </si>
  <si>
    <t>Kožiak Juraj</t>
  </si>
  <si>
    <t>Kráčalík Martin</t>
  </si>
  <si>
    <t>Králík Pavel</t>
  </si>
  <si>
    <t>Krátký Josef</t>
  </si>
  <si>
    <t>Krátký Jiří</t>
  </si>
  <si>
    <t>Krénar Michal</t>
  </si>
  <si>
    <t>Krch Karel</t>
  </si>
  <si>
    <t>Křenek Jan</t>
  </si>
  <si>
    <t>Kuben Jaroslav</t>
  </si>
  <si>
    <t>Kuběna Roman</t>
  </si>
  <si>
    <t>Kubík Josef</t>
  </si>
  <si>
    <t>Kunc Josef</t>
  </si>
  <si>
    <t>Kuruc Vratko</t>
  </si>
  <si>
    <t>Kyzlink Karel</t>
  </si>
  <si>
    <t>Lepka Dušan</t>
  </si>
  <si>
    <t>Macura Jan</t>
  </si>
  <si>
    <t>Manoušek Ivo</t>
  </si>
  <si>
    <t>Markel Roman</t>
  </si>
  <si>
    <t>Martínek David</t>
  </si>
  <si>
    <t>Martínek Jan</t>
  </si>
  <si>
    <t>Matěna Vladimír</t>
  </si>
  <si>
    <t>Matoušek Pavel</t>
  </si>
  <si>
    <t>Matula Petr</t>
  </si>
  <si>
    <t>Mazal Petr</t>
  </si>
  <si>
    <t>Míč Robert</t>
  </si>
  <si>
    <t>Moravec Jiří</t>
  </si>
  <si>
    <t>Mrůzek Alexandr</t>
  </si>
  <si>
    <t>Münster Libor</t>
  </si>
  <si>
    <t>Nečas Josef</t>
  </si>
  <si>
    <t>Nečas Tomáš</t>
  </si>
  <si>
    <t>Němec Richard</t>
  </si>
  <si>
    <t>Němeček Jiří</t>
  </si>
  <si>
    <t>Novák Zdeněk</t>
  </si>
  <si>
    <t>Odehnal Tomáš</t>
  </si>
  <si>
    <t>Olejníček Lukáš</t>
  </si>
  <si>
    <t>Ondrušek Pavel</t>
  </si>
  <si>
    <t>Orálek Daniel</t>
  </si>
  <si>
    <t>Palán Petr</t>
  </si>
  <si>
    <t>Parolek Aleš</t>
  </si>
  <si>
    <t>Peťovský Jan</t>
  </si>
  <si>
    <t>Petrů Radim</t>
  </si>
  <si>
    <t>Plhoň Patrik</t>
  </si>
  <si>
    <t>Pluháček Zdeněk</t>
  </si>
  <si>
    <t>Pospíchal Vladimír</t>
  </si>
  <si>
    <t>Pospíchal Zbyněk</t>
  </si>
  <si>
    <t>Prudek Vítězslav</t>
  </si>
  <si>
    <t>Reich Martin</t>
  </si>
  <si>
    <t>Růžička Bohuslav</t>
  </si>
  <si>
    <t>Skoták Hynek</t>
  </si>
  <si>
    <t>Skoták Jiří</t>
  </si>
  <si>
    <t>Skyba Martin</t>
  </si>
  <si>
    <t>Smetana Josef</t>
  </si>
  <si>
    <t>Smutný Zdeněk</t>
  </si>
  <si>
    <t>Spáčil Leopold</t>
  </si>
  <si>
    <t>Staněk Michal</t>
  </si>
  <si>
    <t>Stloukal Jaroslav</t>
  </si>
  <si>
    <t>Stloukal Richard</t>
  </si>
  <si>
    <t>Stloukal Štěpán</t>
  </si>
  <si>
    <t>Stráník Aleš</t>
  </si>
  <si>
    <t>Suchý Libor</t>
  </si>
  <si>
    <t>Svoboda Leoš</t>
  </si>
  <si>
    <t>Svoboda Pavel</t>
  </si>
  <si>
    <t>Šafář Milan</t>
  </si>
  <si>
    <t>Šamonil Robert</t>
  </si>
  <si>
    <t>Šebánek Petr</t>
  </si>
  <si>
    <t>Šebela Václav</t>
  </si>
  <si>
    <t>Šenkýř Jiří</t>
  </si>
  <si>
    <t>Šesták Jakub</t>
  </si>
  <si>
    <t>Ševčík Petr</t>
  </si>
  <si>
    <t>Šindelka Antonín</t>
  </si>
  <si>
    <t>Šmatera Petr</t>
  </si>
  <si>
    <t>Šperka Oldřich</t>
  </si>
  <si>
    <t>Štrajt Jiří</t>
  </si>
  <si>
    <t>Tichý Pavel</t>
  </si>
  <si>
    <t>Trubák Michal</t>
  </si>
  <si>
    <t>Vemola Jiří</t>
  </si>
  <si>
    <t>Veselý Jan</t>
  </si>
  <si>
    <t>Veselý Prokop</t>
  </si>
  <si>
    <t>Videman Tomáš</t>
  </si>
  <si>
    <t>Vrtílka Jiří</t>
  </si>
  <si>
    <t>Vymazal Jiří</t>
  </si>
  <si>
    <t>Weis Josef</t>
  </si>
  <si>
    <t>Zamazal Michal</t>
  </si>
  <si>
    <t>Zbořil Martin</t>
  </si>
  <si>
    <t>Zoubek Karel</t>
  </si>
  <si>
    <t>Ždánský Zbyněk</t>
  </si>
  <si>
    <t>Kudlička Svatopluk</t>
  </si>
  <si>
    <t>Hrabovský Petr</t>
  </si>
  <si>
    <t>Hajtmar Luboš</t>
  </si>
  <si>
    <t>Pohanka Pavel</t>
  </si>
  <si>
    <t>Dvořák Pavel</t>
  </si>
  <si>
    <t>Večeřa Roman</t>
  </si>
  <si>
    <t>Večeřa Tomáš</t>
  </si>
  <si>
    <t>Novotný Ondřej</t>
  </si>
  <si>
    <t>Hrobař Štěpán</t>
  </si>
  <si>
    <t>Přikryl Petr</t>
  </si>
  <si>
    <t>Mokrý Jan</t>
  </si>
  <si>
    <t>Mokrý Stanislav</t>
  </si>
  <si>
    <t>Mokrý Ondřej</t>
  </si>
  <si>
    <t>Ohnoutek Robin</t>
  </si>
  <si>
    <t>Videman Jan</t>
  </si>
  <si>
    <t>Vybíhal Jan</t>
  </si>
  <si>
    <t>Lažany</t>
  </si>
  <si>
    <t>Adamov</t>
  </si>
  <si>
    <t>Newline Boskovice</t>
  </si>
  <si>
    <t>Spešov</t>
  </si>
  <si>
    <t>Mladkov</t>
  </si>
  <si>
    <t>Consultek</t>
  </si>
  <si>
    <t>Brno</t>
  </si>
  <si>
    <t>AUTO RZ Boskovice</t>
  </si>
  <si>
    <t>Babice nad Svitavou</t>
  </si>
  <si>
    <t>LRS Vyškov</t>
  </si>
  <si>
    <t>Sokol Blansko</t>
  </si>
  <si>
    <t>ARC Brno</t>
  </si>
  <si>
    <t>Žďár</t>
  </si>
  <si>
    <t>Horizont Kola Novák Blansko</t>
  </si>
  <si>
    <t>Sokol Kuničky</t>
  </si>
  <si>
    <t>Petrovice</t>
  </si>
  <si>
    <t>ASK TT Blansko</t>
  </si>
  <si>
    <t>AC Moravská Slavia Brno</t>
  </si>
  <si>
    <t>AC Okrouhlá</t>
  </si>
  <si>
    <t xml:space="preserve">AC Okrouhlá </t>
  </si>
  <si>
    <t>Sokol Doubravice</t>
  </si>
  <si>
    <t>RBK Blansko</t>
  </si>
  <si>
    <t>UNI Brno - ASC Bučovice</t>
  </si>
  <si>
    <t>Vyškov</t>
  </si>
  <si>
    <t>Lhota Rapotina</t>
  </si>
  <si>
    <t>Fényx Adamov</t>
  </si>
  <si>
    <t>Bambas Skalice</t>
  </si>
  <si>
    <t>Triexpert Brno/Těchov</t>
  </si>
  <si>
    <t>Cyklo Kassai Boskovice</t>
  </si>
  <si>
    <t>Newline TEAM</t>
  </si>
  <si>
    <t>Kecka Kanice</t>
  </si>
  <si>
    <t>Senetářov</t>
  </si>
  <si>
    <t>Letovice</t>
  </si>
  <si>
    <t>Hvězda SKP Pardubice</t>
  </si>
  <si>
    <t>Ptačina Adamov</t>
  </si>
  <si>
    <t>ASK TT Ski Blansko</t>
  </si>
  <si>
    <t>KC Brno</t>
  </si>
  <si>
    <t>OB Adamov</t>
  </si>
  <si>
    <t>VSK UNI Brno</t>
  </si>
  <si>
    <t>Univerzita Brno</t>
  </si>
  <si>
    <t>Šošúvka</t>
  </si>
  <si>
    <t>Šošůvka</t>
  </si>
  <si>
    <t>AHA Vyškov</t>
  </si>
  <si>
    <t>Skalice</t>
  </si>
  <si>
    <t>Zetor Brno</t>
  </si>
  <si>
    <t>AC Moravská Slávia Brno</t>
  </si>
  <si>
    <t>Světlá</t>
  </si>
  <si>
    <t>Loosers Blansko</t>
  </si>
  <si>
    <t>Mikulov</t>
  </si>
  <si>
    <t>Ekol Team Brno</t>
  </si>
  <si>
    <t>Moravec Sokol Benešov</t>
  </si>
  <si>
    <t>TJ Sokol Černá Hora</t>
  </si>
  <si>
    <t>Extreme Life</t>
  </si>
  <si>
    <t>Dino Sport Ivančice</t>
  </si>
  <si>
    <t>Alf Servis Blansko</t>
  </si>
  <si>
    <t>ART Adamov</t>
  </si>
  <si>
    <t>ACT Tiro Blansko</t>
  </si>
  <si>
    <t>Osten Blansko</t>
  </si>
  <si>
    <t>TJ Sloup</t>
  </si>
  <si>
    <t xml:space="preserve">Horizont Kola Novák Blansko </t>
  </si>
  <si>
    <t>Radio Klub Blansko</t>
  </si>
  <si>
    <t>Rájec-Jestřebí</t>
  </si>
  <si>
    <t>Bukovice</t>
  </si>
  <si>
    <t>Rájec - Jestřebí</t>
  </si>
  <si>
    <t>SK Kněževes 2006</t>
  </si>
  <si>
    <t>AK Blansko Dvorská</t>
  </si>
  <si>
    <t>Vanovice</t>
  </si>
  <si>
    <t>Lotrando Brno</t>
  </si>
  <si>
    <t>Biatlon Prostějov</t>
  </si>
  <si>
    <t>BCK Relax Olešnice</t>
  </si>
  <si>
    <t>KOB Moira Brno</t>
  </si>
  <si>
    <t>Svitávka</t>
  </si>
  <si>
    <t>Protivanov</t>
  </si>
  <si>
    <t>Barešová Milada</t>
  </si>
  <si>
    <t>Berková Pavlína</t>
  </si>
  <si>
    <t>Boehne Christina</t>
  </si>
  <si>
    <t>Broschová Lucie</t>
  </si>
  <si>
    <t>Burdová Renata</t>
  </si>
  <si>
    <t>Csakvaryová Lenka</t>
  </si>
  <si>
    <t>Čechová Milena</t>
  </si>
  <si>
    <t>Čermáková Barbora</t>
  </si>
  <si>
    <t>Čížková Markéta</t>
  </si>
  <si>
    <t>Čížková Petra</t>
  </si>
  <si>
    <t>Dočekalová Katka</t>
  </si>
  <si>
    <t>Drozdová Dorota</t>
  </si>
  <si>
    <t>Ďurdiaková Tereza</t>
  </si>
  <si>
    <t>Fialová Kateřina</t>
  </si>
  <si>
    <t>Grünová Ivana</t>
  </si>
  <si>
    <t>Haasová Radka</t>
  </si>
  <si>
    <t>Hájková Veronika</t>
  </si>
  <si>
    <t>Hajzlerová Magda</t>
  </si>
  <si>
    <t>Hellerová Romana</t>
  </si>
  <si>
    <t>Hlaváčová Jaromíra</t>
  </si>
  <si>
    <t>Hlubinková Nikola</t>
  </si>
  <si>
    <t>Horáčková Pavla</t>
  </si>
  <si>
    <t>Horňová Adriana</t>
  </si>
  <si>
    <t>Hubáčková Denisa</t>
  </si>
  <si>
    <t>Jančevová Anna</t>
  </si>
  <si>
    <t>Karásková Iva</t>
  </si>
  <si>
    <t>Kassaiová Martina</t>
  </si>
  <si>
    <t>Kejíková Romana</t>
  </si>
  <si>
    <t>Klepalová Kamila</t>
  </si>
  <si>
    <t>Klimešová Daniela</t>
  </si>
  <si>
    <t>Klimešová Inka</t>
  </si>
  <si>
    <t>Komárková Zdenka</t>
  </si>
  <si>
    <t>Konečná Vlasta</t>
  </si>
  <si>
    <t>Kopecká Naďa</t>
  </si>
  <si>
    <t>Kopecká Radka</t>
  </si>
  <si>
    <t>Kožiaková Beáta</t>
  </si>
  <si>
    <t>Krainerová Marcela</t>
  </si>
  <si>
    <t>Králová Olga</t>
  </si>
  <si>
    <t>Krátká Anna</t>
  </si>
  <si>
    <t>Krejčiříková Kateřina</t>
  </si>
  <si>
    <t>Krejčová Magda</t>
  </si>
  <si>
    <t>Krejsová Petra</t>
  </si>
  <si>
    <t>Krchová Jana</t>
  </si>
  <si>
    <t>Kubová Monika</t>
  </si>
  <si>
    <t>Láníková Ivana</t>
  </si>
  <si>
    <t>Liberová Barbora</t>
  </si>
  <si>
    <t>Ludvíková Eva</t>
  </si>
  <si>
    <t>Machačová Romana</t>
  </si>
  <si>
    <t>Matěnová Věra</t>
  </si>
  <si>
    <t>Medlová Simona</t>
  </si>
  <si>
    <t>Medlová Soňa</t>
  </si>
  <si>
    <t>Nedomová Lucie</t>
  </si>
  <si>
    <t>Němcová Martina</t>
  </si>
  <si>
    <t>Němcová Petra</t>
  </si>
  <si>
    <t>Odehnalová Dagmar</t>
  </si>
  <si>
    <t>Paráková Iva</t>
  </si>
  <si>
    <t>Parolková Monika</t>
  </si>
  <si>
    <t>Petečelová Lucie</t>
  </si>
  <si>
    <t>Petrželová Lucie</t>
  </si>
  <si>
    <t>Pluháčková Eva</t>
  </si>
  <si>
    <t>Pospíchalová Lenka</t>
  </si>
  <si>
    <t>Pouličková Andrea</t>
  </si>
  <si>
    <t>Procházková Lucie</t>
  </si>
  <si>
    <t>Prudková Ivana</t>
  </si>
  <si>
    <t>Rocher Adriana</t>
  </si>
  <si>
    <t>Roučková Martina</t>
  </si>
  <si>
    <t>Rýdlová Ilona</t>
  </si>
  <si>
    <t>Řičánková Blanka</t>
  </si>
  <si>
    <t>Sedláčková Alžběta</t>
  </si>
  <si>
    <t>Skybová Lucie</t>
  </si>
  <si>
    <t>Slabáková Lenka</t>
  </si>
  <si>
    <t>Suchá Lenka</t>
  </si>
  <si>
    <t>Suráková Lenka</t>
  </si>
  <si>
    <t>Svobodová Kamila</t>
  </si>
  <si>
    <t>Šafářová Markéta</t>
  </si>
  <si>
    <t>Škrabalová Alena</t>
  </si>
  <si>
    <t>Táborová Radka</t>
  </si>
  <si>
    <t>Tesařová Jitka</t>
  </si>
  <si>
    <t>Tesařová Markéta</t>
  </si>
  <si>
    <t>Tlamková Tereza</t>
  </si>
  <si>
    <t>Tužilová Magdaléna</t>
  </si>
  <si>
    <t>Učňová Michaela</t>
  </si>
  <si>
    <t>Valnohová Věra</t>
  </si>
  <si>
    <t>Vitouchová Iveta</t>
  </si>
  <si>
    <t>Vondráčková Eliška</t>
  </si>
  <si>
    <t>Všetečková Pavla</t>
  </si>
  <si>
    <t>Vykoukalová Kateřina</t>
  </si>
  <si>
    <t>Vymazalová Lenka</t>
  </si>
  <si>
    <t>Zemánková Naďa</t>
  </si>
  <si>
    <t>Žákovská Alena</t>
  </si>
  <si>
    <t>Hrabovská Lenka</t>
  </si>
  <si>
    <t>Dvořáková Eva</t>
  </si>
  <si>
    <t>Závodná Marcela</t>
  </si>
  <si>
    <t>4 ever cyklo Bulis</t>
  </si>
  <si>
    <t>Omice</t>
  </si>
  <si>
    <t>AC Olymp Brno</t>
  </si>
  <si>
    <t>Moravec Benešov</t>
  </si>
  <si>
    <t>Skalice nad Svitavou</t>
  </si>
  <si>
    <t>Zbraslavec</t>
  </si>
  <si>
    <t xml:space="preserve">OÚ Jedovnice </t>
  </si>
  <si>
    <t>TJ Svitavy</t>
  </si>
  <si>
    <t>Svatá Kateřina</t>
  </si>
  <si>
    <t>Auto RZ Boskovice</t>
  </si>
  <si>
    <t>Bukovina</t>
  </si>
  <si>
    <t>Lysice</t>
  </si>
  <si>
    <t>GYMBOS</t>
  </si>
  <si>
    <t>Černá Hora</t>
  </si>
  <si>
    <t>AK Olymp Brno</t>
  </si>
  <si>
    <t>RBK</t>
  </si>
  <si>
    <t>Stopa Skalice</t>
  </si>
  <si>
    <t>Motor Journal</t>
  </si>
  <si>
    <t>Prostějov</t>
  </si>
  <si>
    <t>Niva</t>
  </si>
  <si>
    <t/>
  </si>
  <si>
    <t>Nováček Michal</t>
  </si>
  <si>
    <t>Uni Brno</t>
  </si>
  <si>
    <t>Tajovský Jan</t>
  </si>
  <si>
    <t>Kunrt Miroslav</t>
  </si>
  <si>
    <t>HžPProstějov</t>
  </si>
  <si>
    <t>Filipiová Andrea</t>
  </si>
  <si>
    <t>Auto Boskovice</t>
  </si>
  <si>
    <t>Prudil Aleš</t>
  </si>
  <si>
    <t>Holeček Stanislav</t>
  </si>
  <si>
    <t>Formánek Petr</t>
  </si>
  <si>
    <t>Procházka Jan</t>
  </si>
  <si>
    <t>Sotolář Stanislav</t>
  </si>
  <si>
    <t>Veselice</t>
  </si>
  <si>
    <t>Veselovský Juraj</t>
  </si>
  <si>
    <t>Drábek Jan</t>
  </si>
  <si>
    <t>Kanice</t>
  </si>
  <si>
    <t>Bednář Zbyněk</t>
  </si>
  <si>
    <t>Tišnov</t>
  </si>
  <si>
    <t>Hromádková Petra</t>
  </si>
  <si>
    <t>Sedláček Pavel</t>
  </si>
  <si>
    <t>Olomučany</t>
  </si>
  <si>
    <t>62</t>
  </si>
  <si>
    <t>59</t>
  </si>
  <si>
    <t>42</t>
  </si>
  <si>
    <t>68</t>
  </si>
  <si>
    <t>53</t>
  </si>
  <si>
    <t>73</t>
  </si>
  <si>
    <t>69</t>
  </si>
  <si>
    <t>67</t>
  </si>
  <si>
    <t>75</t>
  </si>
  <si>
    <t>45</t>
  </si>
  <si>
    <t>61</t>
  </si>
  <si>
    <t>51</t>
  </si>
  <si>
    <t>52</t>
  </si>
  <si>
    <t>71</t>
  </si>
  <si>
    <t>57</t>
  </si>
  <si>
    <t>58</t>
  </si>
  <si>
    <t>47</t>
  </si>
  <si>
    <t>56</t>
  </si>
  <si>
    <t>60</t>
  </si>
  <si>
    <t>49</t>
  </si>
  <si>
    <t>66</t>
  </si>
  <si>
    <t>44</t>
  </si>
  <si>
    <t>64</t>
  </si>
  <si>
    <t>65</t>
  </si>
  <si>
    <t>74</t>
  </si>
  <si>
    <t>48</t>
  </si>
  <si>
    <t>54</t>
  </si>
  <si>
    <t>72</t>
  </si>
  <si>
    <t>63</t>
  </si>
  <si>
    <t>55</t>
  </si>
  <si>
    <t>43</t>
  </si>
  <si>
    <t>46</t>
  </si>
  <si>
    <t>50</t>
  </si>
  <si>
    <t>ŽV</t>
  </si>
  <si>
    <t xml:space="preserve"> 1. závod Sloup - Petrovice 14.5.2013</t>
  </si>
  <si>
    <t>XIV. ročník Hraběnky cupu 2013 - celkové bodové hodnocení</t>
  </si>
  <si>
    <t>1. závod   14.5.</t>
  </si>
  <si>
    <t>2. závod    21.5.</t>
  </si>
  <si>
    <t>3. závod           28.5.</t>
  </si>
  <si>
    <t>Videman Tomáš ml.</t>
  </si>
  <si>
    <t>Bednář Jan ml.</t>
  </si>
  <si>
    <t>2. závod Skalní mlýn - Macocha 21.5.2013</t>
  </si>
  <si>
    <t xml:space="preserve"> 3. závod Ráječko - Petrovice 28.5.2013</t>
  </si>
  <si>
    <t>4. závod      3.9.</t>
  </si>
  <si>
    <t>5. závod    10.9.</t>
  </si>
  <si>
    <t>6. závod    17.9.</t>
  </si>
  <si>
    <t xml:space="preserve"> 4. závod Ráječko - Petrovice 3.9.2013</t>
  </si>
  <si>
    <t xml:space="preserve"> 6. závod Sloup - Petrovice 17.9.2013</t>
  </si>
  <si>
    <t xml:space="preserve"> 5. závod Skalní mlýn - Macocha 10.9.2013</t>
  </si>
  <si>
    <t>Kolář Vít</t>
  </si>
  <si>
    <t>Hynštová Marie</t>
  </si>
  <si>
    <t>Vojtíšek Tomáš</t>
  </si>
  <si>
    <t>Brno Testudo</t>
  </si>
  <si>
    <t>Plevač Zdeněk</t>
  </si>
  <si>
    <t>Pekárek Michal</t>
  </si>
  <si>
    <t>1</t>
  </si>
  <si>
    <t>Body HC</t>
  </si>
  <si>
    <t>Zich Martin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</si>
</sst>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d/\ m\Řs\ˇ\c\ yyyy"/>
    <numFmt numFmtId="169" formatCode="00.00"/>
    <numFmt numFmtId="170" formatCode="0\1"/>
    <numFmt numFmtId="171" formatCode="00"/>
    <numFmt numFmtId="172" formatCode="&quot;00&quot;"/>
    <numFmt numFmtId="173" formatCode="dd/mm/yy"/>
    <numFmt numFmtId="174" formatCode="d/m"/>
    <numFmt numFmtId="175" formatCode="[$-405]d\.\ mmmm\ yyyy"/>
    <numFmt numFmtId="176" formatCode="h:mm;@"/>
    <numFmt numFmtId="177" formatCode="[$-405]mmmmm;@"/>
    <numFmt numFmtId="178" formatCode="[$-F400]h:mm:ss\ AM/PM"/>
    <numFmt numFmtId="179" formatCode="[$-F800]dddd\,\ mmmm\ dd\,\ yyyy"/>
    <numFmt numFmtId="180" formatCode="0.000"/>
    <numFmt numFmtId="181" formatCode="0.0"/>
    <numFmt numFmtId="182" formatCode="[h]:mm:ss;@"/>
    <numFmt numFmtId="183" formatCode="mm:ss.0;@"/>
    <numFmt numFmtId="184" formatCode="000\ 00"/>
    <numFmt numFmtId="185" formatCode="hh:mm:ss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"/>
      <color indexed="8"/>
      <name val="Courier New"/>
      <family val="3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>
      <alignment/>
      <protection locked="0"/>
    </xf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22" fillId="0" borderId="0">
      <alignment/>
      <protection locked="0"/>
    </xf>
    <xf numFmtId="0" fontId="4" fillId="0" borderId="0">
      <alignment/>
      <protection locked="0"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55" fillId="0" borderId="0" applyNumberFormat="0" applyFill="0" applyBorder="0" applyAlignment="0" applyProtection="0"/>
    <xf numFmtId="0" fontId="3" fillId="0" borderId="9">
      <alignment/>
      <protection locked="0"/>
    </xf>
    <xf numFmtId="0" fontId="5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10" fillId="0" borderId="0" xfId="64" applyBorder="1">
      <alignment/>
      <protection/>
    </xf>
    <xf numFmtId="0" fontId="10" fillId="0" borderId="0" xfId="64">
      <alignment/>
      <protection/>
    </xf>
    <xf numFmtId="0" fontId="13" fillId="0" borderId="12" xfId="64" applyFont="1" applyFill="1" applyBorder="1">
      <alignment/>
      <protection/>
    </xf>
    <xf numFmtId="0" fontId="13" fillId="0" borderId="10" xfId="64" applyFont="1" applyBorder="1" applyAlignment="1">
      <alignment horizontal="right"/>
      <protection/>
    </xf>
    <xf numFmtId="0" fontId="14" fillId="0" borderId="10" xfId="64" applyFont="1" applyBorder="1" applyAlignment="1">
      <alignment horizontal="left"/>
      <protection/>
    </xf>
    <xf numFmtId="0" fontId="10" fillId="0" borderId="13" xfId="64" applyBorder="1">
      <alignment/>
      <protection/>
    </xf>
    <xf numFmtId="0" fontId="13" fillId="0" borderId="10" xfId="64" applyFont="1" applyBorder="1">
      <alignment/>
      <protection/>
    </xf>
    <xf numFmtId="0" fontId="10" fillId="0" borderId="14" xfId="64" applyBorder="1">
      <alignment/>
      <protection/>
    </xf>
    <xf numFmtId="0" fontId="10" fillId="0" borderId="15" xfId="64" applyBorder="1">
      <alignment/>
      <protection/>
    </xf>
    <xf numFmtId="0" fontId="14" fillId="0" borderId="16" xfId="64" applyFont="1" applyBorder="1" applyAlignment="1">
      <alignment horizontal="center"/>
      <protection/>
    </xf>
    <xf numFmtId="0" fontId="14" fillId="0" borderId="10" xfId="64" applyFont="1" applyBorder="1" applyAlignment="1">
      <alignment horizontal="center"/>
      <protection/>
    </xf>
    <xf numFmtId="0" fontId="14" fillId="0" borderId="17" xfId="64" applyFont="1" applyBorder="1">
      <alignment/>
      <protection/>
    </xf>
    <xf numFmtId="0" fontId="14" fillId="0" borderId="12" xfId="64" applyFont="1" applyBorder="1" applyAlignment="1">
      <alignment horizontal="center"/>
      <protection/>
    </xf>
    <xf numFmtId="0" fontId="14" fillId="0" borderId="18" xfId="64" applyFont="1" applyBorder="1" applyAlignment="1">
      <alignment horizontal="center"/>
      <protection/>
    </xf>
    <xf numFmtId="0" fontId="14" fillId="0" borderId="0" xfId="64" applyFont="1">
      <alignment/>
      <protection/>
    </xf>
    <xf numFmtId="0" fontId="13" fillId="0" borderId="12" xfId="64" applyFont="1" applyBorder="1">
      <alignment/>
      <protection/>
    </xf>
    <xf numFmtId="0" fontId="13" fillId="0" borderId="10" xfId="64" applyFont="1" applyBorder="1">
      <alignment/>
      <protection/>
    </xf>
    <xf numFmtId="0" fontId="14" fillId="0" borderId="10" xfId="64" applyFont="1" applyBorder="1" applyAlignment="1">
      <alignment horizontal="right"/>
      <protection/>
    </xf>
    <xf numFmtId="0" fontId="14" fillId="0" borderId="10" xfId="64" applyFont="1" applyBorder="1" applyAlignment="1">
      <alignment horizontal="center"/>
      <protection/>
    </xf>
    <xf numFmtId="0" fontId="14" fillId="0" borderId="12" xfId="64" applyFont="1" applyFill="1" applyBorder="1" applyAlignment="1">
      <alignment horizontal="center"/>
      <protection/>
    </xf>
    <xf numFmtId="0" fontId="14" fillId="0" borderId="10" xfId="64" applyFont="1" applyFill="1" applyBorder="1" applyAlignment="1">
      <alignment horizontal="center"/>
      <protection/>
    </xf>
    <xf numFmtId="0" fontId="14" fillId="0" borderId="18" xfId="64" applyFont="1" applyFill="1" applyBorder="1" applyAlignment="1">
      <alignment horizontal="center"/>
      <protection/>
    </xf>
    <xf numFmtId="0" fontId="14" fillId="0" borderId="17" xfId="64" applyFont="1" applyFill="1" applyBorder="1">
      <alignment/>
      <protection/>
    </xf>
    <xf numFmtId="49" fontId="14" fillId="0" borderId="10" xfId="64" applyNumberFormat="1" applyFont="1" applyBorder="1" applyAlignment="1">
      <alignment horizontal="right"/>
      <protection/>
    </xf>
    <xf numFmtId="0" fontId="14" fillId="0" borderId="19" xfId="64" applyFont="1" applyBorder="1" applyAlignment="1">
      <alignment horizontal="center"/>
      <protection/>
    </xf>
    <xf numFmtId="0" fontId="14" fillId="0" borderId="0" xfId="64" applyFont="1" applyBorder="1">
      <alignment/>
      <protection/>
    </xf>
    <xf numFmtId="49" fontId="14" fillId="0" borderId="0" xfId="64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14" fillId="0" borderId="0" xfId="64" applyFont="1" applyFill="1" applyBorder="1">
      <alignment/>
      <protection/>
    </xf>
    <xf numFmtId="0" fontId="13" fillId="0" borderId="0" xfId="64" applyFont="1" applyBorder="1">
      <alignment/>
      <protection/>
    </xf>
    <xf numFmtId="0" fontId="14" fillId="0" borderId="17" xfId="64" applyFont="1" applyBorder="1">
      <alignment/>
      <protection/>
    </xf>
    <xf numFmtId="0" fontId="14" fillId="0" borderId="18" xfId="64" applyFont="1" applyBorder="1" applyAlignment="1">
      <alignment horizontal="center"/>
      <protection/>
    </xf>
    <xf numFmtId="49" fontId="14" fillId="0" borderId="0" xfId="64" applyNumberFormat="1" applyFont="1">
      <alignment/>
      <protection/>
    </xf>
    <xf numFmtId="0" fontId="14" fillId="0" borderId="20" xfId="64" applyFont="1" applyBorder="1" applyAlignment="1">
      <alignment horizontal="center"/>
      <protection/>
    </xf>
    <xf numFmtId="0" fontId="14" fillId="0" borderId="21" xfId="64" applyFont="1" applyBorder="1">
      <alignment/>
      <protection/>
    </xf>
    <xf numFmtId="0" fontId="14" fillId="0" borderId="22" xfId="64" applyFont="1" applyBorder="1" applyAlignment="1">
      <alignment horizontal="center"/>
      <protection/>
    </xf>
    <xf numFmtId="0" fontId="14" fillId="0" borderId="23" xfId="64" applyFont="1" applyBorder="1">
      <alignment/>
      <protection/>
    </xf>
    <xf numFmtId="0" fontId="15" fillId="0" borderId="0" xfId="64" applyFont="1" applyBorder="1">
      <alignment/>
      <protection/>
    </xf>
    <xf numFmtId="0" fontId="10" fillId="0" borderId="0" xfId="64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15" fillId="0" borderId="0" xfId="64" applyFont="1" applyBorder="1">
      <alignment/>
      <protection/>
    </xf>
    <xf numFmtId="0" fontId="10" fillId="0" borderId="0" xfId="64" applyFill="1" applyBorder="1" applyAlignment="1">
      <alignment horizontal="center"/>
      <protection/>
    </xf>
    <xf numFmtId="0" fontId="10" fillId="0" borderId="0" xfId="64" applyFill="1" applyBorder="1">
      <alignment/>
      <protection/>
    </xf>
    <xf numFmtId="1" fontId="15" fillId="0" borderId="0" xfId="64" applyNumberFormat="1" applyFont="1" applyBorder="1">
      <alignment/>
      <protection/>
    </xf>
    <xf numFmtId="0" fontId="15" fillId="0" borderId="0" xfId="64" applyFont="1" applyFill="1" applyBorder="1" applyAlignment="1">
      <alignment horizontal="center"/>
      <protection/>
    </xf>
    <xf numFmtId="0" fontId="15" fillId="0" borderId="0" xfId="64" applyFont="1" applyFill="1" applyBorder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Border="1" applyAlignment="1">
      <alignment horizontal="center"/>
      <protection/>
    </xf>
    <xf numFmtId="178" fontId="10" fillId="0" borderId="0" xfId="64" applyNumberFormat="1" applyBorder="1" applyAlignment="1">
      <alignment horizontal="center"/>
      <protection/>
    </xf>
    <xf numFmtId="179" fontId="10" fillId="0" borderId="0" xfId="64" applyNumberFormat="1" applyBorder="1" applyAlignment="1">
      <alignment horizontal="center"/>
      <protection/>
    </xf>
    <xf numFmtId="0" fontId="11" fillId="0" borderId="24" xfId="64" applyFont="1" applyBorder="1" applyAlignment="1">
      <alignment horizontal="center" textRotation="90" wrapText="1"/>
      <protection/>
    </xf>
    <xf numFmtId="0" fontId="11" fillId="0" borderId="25" xfId="64" applyFont="1" applyBorder="1" applyAlignment="1">
      <alignment horizontal="center" textRotation="90" wrapText="1"/>
      <protection/>
    </xf>
    <xf numFmtId="0" fontId="11" fillId="0" borderId="25" xfId="64" applyFont="1" applyBorder="1" applyAlignment="1">
      <alignment horizontal="center" textRotation="90"/>
      <protection/>
    </xf>
    <xf numFmtId="0" fontId="11" fillId="0" borderId="26" xfId="64" applyFont="1" applyBorder="1" applyAlignment="1">
      <alignment horizontal="center" textRotation="90"/>
      <protection/>
    </xf>
    <xf numFmtId="0" fontId="14" fillId="0" borderId="13" xfId="64" applyFont="1" applyBorder="1" applyAlignment="1">
      <alignment horizontal="center"/>
      <protection/>
    </xf>
    <xf numFmtId="0" fontId="14" fillId="0" borderId="27" xfId="64" applyFont="1" applyBorder="1">
      <alignment/>
      <protection/>
    </xf>
    <xf numFmtId="0" fontId="10" fillId="0" borderId="10" xfId="64" applyBorder="1">
      <alignment/>
      <protection/>
    </xf>
    <xf numFmtId="0" fontId="14" fillId="0" borderId="10" xfId="64" applyFont="1" applyFill="1" applyBorder="1" applyAlignment="1">
      <alignment horizontal="center"/>
      <protection/>
    </xf>
    <xf numFmtId="0" fontId="14" fillId="0" borderId="17" xfId="64" applyFont="1" applyFill="1" applyBorder="1">
      <alignment/>
      <protection/>
    </xf>
    <xf numFmtId="0" fontId="14" fillId="0" borderId="28" xfId="64" applyFont="1" applyBorder="1" applyAlignment="1">
      <alignment horizontal="center"/>
      <protection/>
    </xf>
    <xf numFmtId="0" fontId="14" fillId="0" borderId="28" xfId="64" applyFont="1" applyBorder="1">
      <alignment/>
      <protection/>
    </xf>
    <xf numFmtId="1" fontId="10" fillId="0" borderId="29" xfId="64" applyNumberFormat="1" applyBorder="1" applyAlignment="1">
      <alignment horizontal="center"/>
      <protection/>
    </xf>
    <xf numFmtId="1" fontId="10" fillId="0" borderId="13" xfId="64" applyNumberFormat="1" applyBorder="1" applyAlignment="1">
      <alignment horizontal="center"/>
      <protection/>
    </xf>
    <xf numFmtId="1" fontId="10" fillId="0" borderId="30" xfId="64" applyNumberFormat="1" applyBorder="1" applyAlignment="1">
      <alignment horizontal="center"/>
      <protection/>
    </xf>
    <xf numFmtId="1" fontId="10" fillId="0" borderId="10" xfId="64" applyNumberFormat="1" applyBorder="1" applyAlignment="1">
      <alignment horizontal="center"/>
      <protection/>
    </xf>
    <xf numFmtId="1" fontId="10" fillId="0" borderId="31" xfId="64" applyNumberFormat="1" applyBorder="1" applyAlignment="1">
      <alignment horizontal="center"/>
      <protection/>
    </xf>
    <xf numFmtId="1" fontId="10" fillId="0" borderId="20" xfId="64" applyNumberFormat="1" applyBorder="1" applyAlignment="1">
      <alignment horizontal="center"/>
      <protection/>
    </xf>
    <xf numFmtId="0" fontId="15" fillId="0" borderId="24" xfId="64" applyFont="1" applyBorder="1" applyAlignment="1">
      <alignment horizontal="center"/>
      <protection/>
    </xf>
    <xf numFmtId="0" fontId="15" fillId="0" borderId="25" xfId="64" applyFont="1" applyBorder="1" applyAlignment="1">
      <alignment horizontal="center"/>
      <protection/>
    </xf>
    <xf numFmtId="0" fontId="13" fillId="0" borderId="26" xfId="64" applyFont="1" applyBorder="1">
      <alignment/>
      <protection/>
    </xf>
    <xf numFmtId="0" fontId="10" fillId="0" borderId="17" xfId="64" applyBorder="1" applyAlignment="1">
      <alignment horizontal="center"/>
      <protection/>
    </xf>
    <xf numFmtId="0" fontId="10" fillId="0" borderId="32" xfId="64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21" fontId="0" fillId="0" borderId="0" xfId="0" applyNumberFormat="1" applyFill="1" applyAlignment="1">
      <alignment horizontal="left" indent="1"/>
    </xf>
    <xf numFmtId="1" fontId="0" fillId="34" borderId="0" xfId="0" applyNumberForma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1" fontId="18" fillId="0" borderId="0" xfId="0" applyNumberFormat="1" applyFont="1" applyFill="1" applyAlignment="1">
      <alignment horizontal="left" indent="1"/>
    </xf>
    <xf numFmtId="182" fontId="0" fillId="0" borderId="10" xfId="0" applyNumberFormat="1" applyBorder="1" applyAlignment="1">
      <alignment horizontal="center"/>
    </xf>
    <xf numFmtId="21" fontId="17" fillId="0" borderId="0" xfId="0" applyNumberFormat="1" applyFont="1" applyFill="1" applyAlignment="1">
      <alignment horizontal="left" indent="1"/>
    </xf>
    <xf numFmtId="183" fontId="0" fillId="0" borderId="0" xfId="0" applyNumberFormat="1" applyFill="1" applyAlignment="1">
      <alignment horizontal="left" indent="1"/>
    </xf>
    <xf numFmtId="183" fontId="0" fillId="0" borderId="13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3" fillId="0" borderId="34" xfId="64" applyFont="1" applyBorder="1" applyAlignment="1">
      <alignment horizontal="center"/>
      <protection/>
    </xf>
    <xf numFmtId="0" fontId="13" fillId="0" borderId="35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4" fillId="0" borderId="29" xfId="64" applyFont="1" applyBorder="1">
      <alignment/>
      <protection/>
    </xf>
    <xf numFmtId="0" fontId="14" fillId="0" borderId="30" xfId="64" applyFont="1" applyBorder="1">
      <alignment/>
      <protection/>
    </xf>
    <xf numFmtId="0" fontId="10" fillId="0" borderId="17" xfId="64" applyBorder="1">
      <alignment/>
      <protection/>
    </xf>
    <xf numFmtId="0" fontId="14" fillId="0" borderId="33" xfId="64" applyFont="1" applyBorder="1">
      <alignment/>
      <protection/>
    </xf>
    <xf numFmtId="0" fontId="13" fillId="0" borderId="10" xfId="64" applyFont="1" applyFill="1" applyBorder="1" applyAlignment="1">
      <alignment horizontal="left"/>
      <protection/>
    </xf>
    <xf numFmtId="0" fontId="14" fillId="0" borderId="36" xfId="64" applyFont="1" applyBorder="1" applyAlignment="1">
      <alignment horizontal="center"/>
      <protection/>
    </xf>
    <xf numFmtId="0" fontId="14" fillId="0" borderId="37" xfId="64" applyFont="1" applyBorder="1" applyAlignment="1">
      <alignment horizontal="center"/>
      <protection/>
    </xf>
    <xf numFmtId="0" fontId="14" fillId="0" borderId="38" xfId="64" applyFont="1" applyBorder="1" applyAlignment="1">
      <alignment horizontal="center"/>
      <protection/>
    </xf>
    <xf numFmtId="0" fontId="14" fillId="0" borderId="39" xfId="64" applyFont="1" applyBorder="1" applyAlignment="1">
      <alignment horizontal="center"/>
      <protection/>
    </xf>
    <xf numFmtId="0" fontId="14" fillId="0" borderId="30" xfId="64" applyFont="1" applyBorder="1" applyAlignment="1">
      <alignment horizontal="center"/>
      <protection/>
    </xf>
    <xf numFmtId="0" fontId="14" fillId="0" borderId="10" xfId="64" applyFont="1" applyBorder="1" applyAlignment="1">
      <alignment horizontal="center"/>
      <protection/>
    </xf>
    <xf numFmtId="0" fontId="14" fillId="0" borderId="17" xfId="64" applyFont="1" applyBorder="1" applyAlignment="1">
      <alignment horizontal="center"/>
      <protection/>
    </xf>
    <xf numFmtId="0" fontId="14" fillId="0" borderId="40" xfId="64" applyFont="1" applyBorder="1" applyAlignment="1">
      <alignment horizontal="center"/>
      <protection/>
    </xf>
    <xf numFmtId="0" fontId="14" fillId="0" borderId="31" xfId="64" applyFont="1" applyBorder="1" applyAlignment="1">
      <alignment horizontal="center"/>
      <protection/>
    </xf>
    <xf numFmtId="0" fontId="14" fillId="0" borderId="20" xfId="64" applyFont="1" applyBorder="1" applyAlignment="1">
      <alignment horizontal="center"/>
      <protection/>
    </xf>
    <xf numFmtId="0" fontId="14" fillId="0" borderId="21" xfId="64" applyFont="1" applyBorder="1" applyAlignment="1">
      <alignment horizontal="center"/>
      <protection/>
    </xf>
    <xf numFmtId="0" fontId="14" fillId="0" borderId="41" xfId="64" applyFont="1" applyBorder="1" applyAlignment="1">
      <alignment horizontal="center"/>
      <protection/>
    </xf>
    <xf numFmtId="0" fontId="14" fillId="0" borderId="42" xfId="64" applyFont="1" applyBorder="1" applyAlignment="1">
      <alignment horizontal="center"/>
      <protection/>
    </xf>
    <xf numFmtId="0" fontId="13" fillId="0" borderId="12" xfId="64" applyFont="1" applyBorder="1" applyAlignment="1">
      <alignment horizontal="center"/>
      <protection/>
    </xf>
    <xf numFmtId="49" fontId="14" fillId="0" borderId="0" xfId="64" applyNumberFormat="1" applyFont="1" applyBorder="1" applyAlignment="1">
      <alignment horizontal="left"/>
      <protection/>
    </xf>
    <xf numFmtId="0" fontId="14" fillId="0" borderId="31" xfId="64" applyFont="1" applyBorder="1">
      <alignment/>
      <protection/>
    </xf>
    <xf numFmtId="0" fontId="10" fillId="0" borderId="21" xfId="64" applyBorder="1">
      <alignment/>
      <protection/>
    </xf>
    <xf numFmtId="0" fontId="14" fillId="0" borderId="43" xfId="64" applyFont="1" applyFill="1" applyBorder="1" applyAlignment="1">
      <alignment horizontal="center"/>
      <protection/>
    </xf>
    <xf numFmtId="0" fontId="14" fillId="0" borderId="29" xfId="64" applyFont="1" applyBorder="1" applyAlignment="1">
      <alignment horizontal="center"/>
      <protection/>
    </xf>
    <xf numFmtId="0" fontId="14" fillId="0" borderId="13" xfId="64" applyFont="1" applyBorder="1" applyAlignment="1">
      <alignment horizontal="center"/>
      <protection/>
    </xf>
    <xf numFmtId="0" fontId="14" fillId="0" borderId="27" xfId="64" applyFont="1" applyBorder="1" applyAlignment="1">
      <alignment horizontal="center"/>
      <protection/>
    </xf>
    <xf numFmtId="0" fontId="13" fillId="0" borderId="44" xfId="64" applyFont="1" applyBorder="1" applyAlignment="1">
      <alignment horizontal="center"/>
      <protection/>
    </xf>
    <xf numFmtId="0" fontId="14" fillId="0" borderId="45" xfId="64" applyFont="1" applyBorder="1" applyAlignment="1">
      <alignment horizontal="center"/>
      <protection/>
    </xf>
    <xf numFmtId="0" fontId="14" fillId="0" borderId="46" xfId="64" applyFont="1" applyBorder="1" applyAlignment="1">
      <alignment horizontal="center"/>
      <protection/>
    </xf>
    <xf numFmtId="0" fontId="14" fillId="0" borderId="46" xfId="64" applyFont="1" applyBorder="1" applyAlignment="1">
      <alignment horizontal="center"/>
      <protection/>
    </xf>
    <xf numFmtId="0" fontId="14" fillId="0" borderId="47" xfId="64" applyFont="1" applyBorder="1" applyAlignment="1">
      <alignment horizontal="center"/>
      <protection/>
    </xf>
    <xf numFmtId="0" fontId="14" fillId="0" borderId="48" xfId="64" applyFont="1" applyBorder="1" applyAlignment="1">
      <alignment horizontal="center"/>
      <protection/>
    </xf>
    <xf numFmtId="0" fontId="10" fillId="0" borderId="0" xfId="64" applyAlignment="1">
      <alignment horizontal="left"/>
      <protection/>
    </xf>
    <xf numFmtId="0" fontId="10" fillId="0" borderId="0" xfId="64" applyBorder="1" applyAlignment="1">
      <alignment horizontal="left"/>
      <protection/>
    </xf>
    <xf numFmtId="0" fontId="14" fillId="0" borderId="10" xfId="64" applyFont="1" applyBorder="1">
      <alignment/>
      <protection/>
    </xf>
    <xf numFmtId="0" fontId="13" fillId="0" borderId="10" xfId="64" applyNumberFormat="1" applyFont="1" applyBorder="1">
      <alignment/>
      <protection/>
    </xf>
    <xf numFmtId="0" fontId="13" fillId="0" borderId="10" xfId="64" applyNumberFormat="1" applyFont="1" applyBorder="1" applyAlignment="1">
      <alignment horizontal="right"/>
      <protection/>
    </xf>
    <xf numFmtId="0" fontId="14" fillId="0" borderId="10" xfId="64" applyNumberFormat="1" applyFont="1" applyBorder="1">
      <alignment/>
      <protection/>
    </xf>
    <xf numFmtId="0" fontId="14" fillId="0" borderId="10" xfId="64" applyNumberFormat="1" applyFont="1" applyBorder="1" applyAlignment="1">
      <alignment horizontal="right"/>
      <protection/>
    </xf>
    <xf numFmtId="0" fontId="14" fillId="0" borderId="36" xfId="64" applyFont="1" applyBorder="1">
      <alignment/>
      <protection/>
    </xf>
    <xf numFmtId="0" fontId="10" fillId="0" borderId="24" xfId="64" applyBorder="1">
      <alignment/>
      <protection/>
    </xf>
    <xf numFmtId="0" fontId="12" fillId="0" borderId="0" xfId="64" applyFont="1" applyBorder="1">
      <alignment/>
      <protection/>
    </xf>
    <xf numFmtId="0" fontId="15" fillId="0" borderId="24" xfId="64" applyFont="1" applyBorder="1" applyAlignment="1">
      <alignment horizontal="center" textRotation="90" wrapText="1"/>
      <protection/>
    </xf>
    <xf numFmtId="0" fontId="15" fillId="0" borderId="25" xfId="64" applyFont="1" applyBorder="1" applyAlignment="1">
      <alignment horizontal="center" textRotation="90" wrapText="1"/>
      <protection/>
    </xf>
    <xf numFmtId="0" fontId="15" fillId="0" borderId="26" xfId="64" applyFont="1" applyBorder="1" applyAlignment="1">
      <alignment horizontal="center" textRotation="90" wrapText="1"/>
      <protection/>
    </xf>
    <xf numFmtId="0" fontId="19" fillId="0" borderId="24" xfId="64" applyFont="1" applyBorder="1" applyAlignment="1">
      <alignment horizontal="center" textRotation="90" wrapText="1"/>
      <protection/>
    </xf>
    <xf numFmtId="0" fontId="19" fillId="0" borderId="25" xfId="64" applyFont="1" applyBorder="1" applyAlignment="1">
      <alignment horizontal="center" textRotation="90" wrapText="1"/>
      <protection/>
    </xf>
    <xf numFmtId="0" fontId="19" fillId="0" borderId="26" xfId="64" applyFont="1" applyBorder="1" applyAlignment="1">
      <alignment horizontal="center" textRotation="90" wrapText="1"/>
      <protection/>
    </xf>
    <xf numFmtId="0" fontId="19" fillId="0" borderId="24" xfId="64" applyFont="1" applyFill="1" applyBorder="1" applyAlignment="1">
      <alignment horizontal="center" textRotation="90" wrapText="1"/>
      <protection/>
    </xf>
    <xf numFmtId="0" fontId="19" fillId="0" borderId="25" xfId="64" applyFont="1" applyFill="1" applyBorder="1" applyAlignment="1">
      <alignment horizontal="center" textRotation="90" wrapText="1"/>
      <protection/>
    </xf>
    <xf numFmtId="0" fontId="19" fillId="0" borderId="26" xfId="64" applyFont="1" applyFill="1" applyBorder="1" applyAlignment="1">
      <alignment horizontal="center" textRotation="90" wrapText="1"/>
      <protection/>
    </xf>
    <xf numFmtId="0" fontId="19" fillId="0" borderId="49" xfId="64" applyFont="1" applyBorder="1" applyAlignment="1">
      <alignment horizontal="center" textRotation="90" wrapText="1"/>
      <protection/>
    </xf>
    <xf numFmtId="0" fontId="19" fillId="0" borderId="49" xfId="64" applyFont="1" applyFill="1" applyBorder="1" applyAlignment="1">
      <alignment horizontal="center" textRotation="90" wrapText="1"/>
      <protection/>
    </xf>
    <xf numFmtId="0" fontId="15" fillId="0" borderId="0" xfId="64" applyFont="1">
      <alignment/>
      <protection/>
    </xf>
    <xf numFmtId="0" fontId="15" fillId="0" borderId="50" xfId="64" applyFont="1" applyBorder="1" applyAlignment="1">
      <alignment horizontal="center" textRotation="90" wrapText="1"/>
      <protection/>
    </xf>
    <xf numFmtId="0" fontId="14" fillId="0" borderId="51" xfId="64" applyFont="1" applyFill="1" applyBorder="1" applyAlignment="1">
      <alignment horizontal="center"/>
      <protection/>
    </xf>
    <xf numFmtId="0" fontId="14" fillId="0" borderId="20" xfId="64" applyFont="1" applyFill="1" applyBorder="1" applyAlignment="1">
      <alignment horizontal="center"/>
      <protection/>
    </xf>
    <xf numFmtId="0" fontId="14" fillId="0" borderId="43" xfId="64" applyFont="1" applyFill="1" applyBorder="1">
      <alignment/>
      <protection/>
    </xf>
    <xf numFmtId="0" fontId="14" fillId="0" borderId="52" xfId="64" applyFont="1" applyBorder="1" applyAlignment="1">
      <alignment horizontal="center"/>
      <protection/>
    </xf>
    <xf numFmtId="0" fontId="14" fillId="0" borderId="22" xfId="64" applyFont="1" applyBorder="1" applyAlignment="1">
      <alignment horizontal="center"/>
      <protection/>
    </xf>
    <xf numFmtId="0" fontId="14" fillId="0" borderId="25" xfId="64" applyFont="1" applyBorder="1" applyAlignment="1">
      <alignment horizontal="center"/>
      <protection/>
    </xf>
    <xf numFmtId="0" fontId="14" fillId="0" borderId="26" xfId="64" applyFont="1" applyBorder="1">
      <alignment/>
      <protection/>
    </xf>
    <xf numFmtId="0" fontId="13" fillId="0" borderId="53" xfId="64" applyFont="1" applyBorder="1" applyAlignment="1">
      <alignment horizontal="center"/>
      <protection/>
    </xf>
    <xf numFmtId="0" fontId="14" fillId="0" borderId="54" xfId="64" applyFont="1" applyBorder="1" applyAlignment="1">
      <alignment horizontal="center"/>
      <protection/>
    </xf>
    <xf numFmtId="0" fontId="14" fillId="0" borderId="49" xfId="64" applyFont="1" applyBorder="1" applyAlignment="1">
      <alignment horizontal="center"/>
      <protection/>
    </xf>
    <xf numFmtId="0" fontId="15" fillId="0" borderId="24" xfId="64" applyFont="1" applyFill="1" applyBorder="1" applyAlignment="1">
      <alignment horizontal="center"/>
      <protection/>
    </xf>
    <xf numFmtId="0" fontId="13" fillId="0" borderId="55" xfId="64" applyFont="1" applyBorder="1">
      <alignment/>
      <protection/>
    </xf>
    <xf numFmtId="0" fontId="15" fillId="0" borderId="25" xfId="64" applyFont="1" applyBorder="1" applyAlignment="1">
      <alignment horizontal="center"/>
      <protection/>
    </xf>
    <xf numFmtId="0" fontId="15" fillId="0" borderId="50" xfId="64" applyFont="1" applyBorder="1" applyAlignment="1">
      <alignment horizontal="center"/>
      <protection/>
    </xf>
    <xf numFmtId="0" fontId="15" fillId="0" borderId="24" xfId="64" applyFont="1" applyBorder="1" applyAlignment="1">
      <alignment horizontal="center"/>
      <protection/>
    </xf>
    <xf numFmtId="0" fontId="15" fillId="0" borderId="26" xfId="64" applyFont="1" applyBorder="1" applyAlignment="1">
      <alignment horizontal="center"/>
      <protection/>
    </xf>
    <xf numFmtId="0" fontId="15" fillId="0" borderId="56" xfId="64" applyFont="1" applyFill="1" applyBorder="1">
      <alignment/>
      <protection/>
    </xf>
    <xf numFmtId="0" fontId="15" fillId="0" borderId="57" xfId="64" applyFont="1" applyFill="1" applyBorder="1">
      <alignment/>
      <protection/>
    </xf>
    <xf numFmtId="0" fontId="15" fillId="0" borderId="58" xfId="64" applyFont="1" applyFill="1" applyBorder="1" applyAlignment="1">
      <alignment horizontal="center"/>
      <protection/>
    </xf>
    <xf numFmtId="0" fontId="15" fillId="0" borderId="59" xfId="64" applyFont="1" applyFill="1" applyBorder="1" applyAlignment="1">
      <alignment horizontal="center"/>
      <protection/>
    </xf>
    <xf numFmtId="0" fontId="15" fillId="0" borderId="60" xfId="64" applyFont="1" applyFill="1" applyBorder="1">
      <alignment/>
      <protection/>
    </xf>
    <xf numFmtId="0" fontId="15" fillId="0" borderId="56" xfId="64" applyFont="1" applyFill="1" applyBorder="1" applyAlignment="1">
      <alignment horizontal="center"/>
      <protection/>
    </xf>
    <xf numFmtId="0" fontId="15" fillId="0" borderId="60" xfId="64" applyFont="1" applyFill="1" applyBorder="1" applyAlignment="1">
      <alignment horizontal="center"/>
      <protection/>
    </xf>
    <xf numFmtId="0" fontId="15" fillId="0" borderId="57" xfId="64" applyFont="1" applyFill="1" applyBorder="1" applyAlignment="1">
      <alignment horizontal="center"/>
      <protection/>
    </xf>
    <xf numFmtId="0" fontId="15" fillId="0" borderId="61" xfId="64" applyFont="1" applyFill="1" applyBorder="1" applyAlignment="1">
      <alignment horizontal="center"/>
      <protection/>
    </xf>
    <xf numFmtId="0" fontId="15" fillId="0" borderId="62" xfId="64" applyFont="1" applyFill="1" applyBorder="1" applyAlignment="1">
      <alignment horizontal="center"/>
      <protection/>
    </xf>
    <xf numFmtId="0" fontId="15" fillId="0" borderId="63" xfId="64" applyFont="1" applyFill="1" applyBorder="1" applyAlignment="1">
      <alignment horizontal="center"/>
      <protection/>
    </xf>
    <xf numFmtId="0" fontId="10" fillId="0" borderId="32" xfId="64" applyBorder="1">
      <alignment/>
      <protection/>
    </xf>
    <xf numFmtId="0" fontId="10" fillId="0" borderId="38" xfId="64" applyBorder="1">
      <alignment/>
      <protection/>
    </xf>
    <xf numFmtId="0" fontId="14" fillId="0" borderId="12" xfId="64" applyFont="1" applyBorder="1" applyAlignment="1">
      <alignment horizontal="center"/>
      <protection/>
    </xf>
    <xf numFmtId="0" fontId="10" fillId="0" borderId="64" xfId="64" applyBorder="1">
      <alignment/>
      <protection/>
    </xf>
    <xf numFmtId="0" fontId="14" fillId="0" borderId="65" xfId="64" applyFont="1" applyBorder="1" applyAlignment="1">
      <alignment horizontal="center"/>
      <protection/>
    </xf>
    <xf numFmtId="0" fontId="14" fillId="0" borderId="39" xfId="64" applyFont="1" applyBorder="1">
      <alignment/>
      <protection/>
    </xf>
    <xf numFmtId="0" fontId="14" fillId="0" borderId="30" xfId="64" applyFont="1" applyBorder="1" applyAlignment="1">
      <alignment horizontal="center"/>
      <protection/>
    </xf>
    <xf numFmtId="0" fontId="14" fillId="0" borderId="31" xfId="64" applyFont="1" applyBorder="1" applyAlignment="1">
      <alignment horizontal="center"/>
      <protection/>
    </xf>
    <xf numFmtId="0" fontId="10" fillId="0" borderId="33" xfId="64" applyBorder="1">
      <alignment/>
      <protection/>
    </xf>
    <xf numFmtId="0" fontId="10" fillId="0" borderId="66" xfId="64" applyBorder="1">
      <alignment/>
      <protection/>
    </xf>
    <xf numFmtId="0" fontId="14" fillId="0" borderId="67" xfId="64" applyFont="1" applyBorder="1" applyAlignment="1">
      <alignment horizontal="center"/>
      <protection/>
    </xf>
    <xf numFmtId="0" fontId="10" fillId="0" borderId="68" xfId="64" applyBorder="1">
      <alignment/>
      <protection/>
    </xf>
    <xf numFmtId="0" fontId="10" fillId="0" borderId="47" xfId="64" applyFont="1" applyBorder="1" applyAlignment="1">
      <alignment horizontal="center"/>
      <protection/>
    </xf>
    <xf numFmtId="0" fontId="10" fillId="0" borderId="46" xfId="64" applyFont="1" applyBorder="1" applyAlignment="1">
      <alignment horizontal="center"/>
      <protection/>
    </xf>
    <xf numFmtId="0" fontId="10" fillId="0" borderId="30" xfId="64" applyBorder="1" applyAlignment="1">
      <alignment horizontal="center"/>
      <protection/>
    </xf>
    <xf numFmtId="0" fontId="10" fillId="0" borderId="33" xfId="64" applyBorder="1" applyAlignment="1">
      <alignment horizontal="center"/>
      <protection/>
    </xf>
    <xf numFmtId="0" fontId="10" fillId="0" borderId="69" xfId="64" applyFont="1" applyBorder="1" applyAlignment="1">
      <alignment horizontal="center"/>
      <protection/>
    </xf>
    <xf numFmtId="0" fontId="14" fillId="0" borderId="14" xfId="64" applyFont="1" applyBorder="1" applyAlignment="1">
      <alignment horizontal="center"/>
      <protection/>
    </xf>
    <xf numFmtId="49" fontId="5" fillId="35" borderId="0" xfId="0" applyNumberFormat="1" applyFont="1" applyFill="1" applyBorder="1" applyAlignment="1">
      <alignment horizontal="center" vertical="center" wrapText="1"/>
    </xf>
    <xf numFmtId="21" fontId="9" fillId="35" borderId="0" xfId="0" applyNumberFormat="1" applyFont="1" applyFill="1" applyBorder="1" applyAlignment="1">
      <alignment horizontal="left" indent="1"/>
    </xf>
    <xf numFmtId="21" fontId="0" fillId="35" borderId="0" xfId="0" applyNumberFormat="1" applyFill="1" applyAlignment="1">
      <alignment horizontal="left" indent="1"/>
    </xf>
    <xf numFmtId="1" fontId="10" fillId="0" borderId="36" xfId="64" applyNumberFormat="1" applyBorder="1" applyAlignment="1">
      <alignment horizontal="center"/>
      <protection/>
    </xf>
    <xf numFmtId="1" fontId="10" fillId="0" borderId="37" xfId="64" applyNumberFormat="1" applyBorder="1" applyAlignment="1">
      <alignment horizontal="center"/>
      <protection/>
    </xf>
    <xf numFmtId="0" fontId="14" fillId="0" borderId="37" xfId="64" applyFont="1" applyBorder="1" applyAlignment="1">
      <alignment horizontal="center"/>
      <protection/>
    </xf>
    <xf numFmtId="0" fontId="14" fillId="0" borderId="40" xfId="64" applyFont="1" applyBorder="1">
      <alignment/>
      <protection/>
    </xf>
    <xf numFmtId="0" fontId="10" fillId="0" borderId="37" xfId="64" applyFont="1" applyBorder="1">
      <alignment/>
      <protection/>
    </xf>
    <xf numFmtId="0" fontId="10" fillId="0" borderId="10" xfId="64" applyFont="1" applyBorder="1">
      <alignment/>
      <protection/>
    </xf>
    <xf numFmtId="1" fontId="10" fillId="0" borderId="30" xfId="64" applyNumberFormat="1" applyFont="1" applyBorder="1" applyAlignment="1">
      <alignment horizontal="center"/>
      <protection/>
    </xf>
    <xf numFmtId="19" fontId="0" fillId="0" borderId="0" xfId="0" applyNumberFormat="1" applyAlignment="1">
      <alignment/>
    </xf>
    <xf numFmtId="0" fontId="10" fillId="0" borderId="20" xfId="64" applyFont="1" applyBorder="1">
      <alignment/>
      <protection/>
    </xf>
    <xf numFmtId="0" fontId="10" fillId="0" borderId="43" xfId="64" applyBorder="1">
      <alignment/>
      <protection/>
    </xf>
    <xf numFmtId="0" fontId="14" fillId="0" borderId="51" xfId="64" applyFont="1" applyBorder="1" applyAlignment="1">
      <alignment horizontal="center"/>
      <protection/>
    </xf>
    <xf numFmtId="0" fontId="10" fillId="0" borderId="0" xfId="64" applyFont="1">
      <alignment/>
      <protection/>
    </xf>
    <xf numFmtId="0" fontId="14" fillId="0" borderId="11" xfId="64" applyFont="1" applyBorder="1">
      <alignment/>
      <protection/>
    </xf>
    <xf numFmtId="0" fontId="14" fillId="0" borderId="70" xfId="64" applyFont="1" applyBorder="1">
      <alignment/>
      <protection/>
    </xf>
    <xf numFmtId="0" fontId="20" fillId="0" borderId="0" xfId="64" applyFont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>
      <alignment/>
      <protection/>
    </xf>
    <xf numFmtId="0" fontId="21" fillId="0" borderId="0" xfId="64" applyFont="1" applyAlignment="1">
      <alignment horizontal="center"/>
      <protection/>
    </xf>
    <xf numFmtId="0" fontId="21" fillId="0" borderId="0" xfId="64" applyFont="1" applyAlignment="1">
      <alignment horizontal="left"/>
      <protection/>
    </xf>
    <xf numFmtId="0" fontId="21" fillId="0" borderId="0" xfId="64" applyFont="1">
      <alignment/>
      <protection/>
    </xf>
    <xf numFmtId="0" fontId="20" fillId="0" borderId="0" xfId="64" applyFont="1" applyBorder="1" applyAlignment="1">
      <alignment horizontal="center"/>
      <protection/>
    </xf>
    <xf numFmtId="0" fontId="20" fillId="0" borderId="0" xfId="64" applyFont="1" applyBorder="1" applyAlignment="1">
      <alignment horizontal="left"/>
      <protection/>
    </xf>
    <xf numFmtId="0" fontId="20" fillId="0" borderId="0" xfId="64" applyFont="1" applyBorder="1">
      <alignment/>
      <protection/>
    </xf>
    <xf numFmtId="0" fontId="13" fillId="0" borderId="12" xfId="64" applyFont="1" applyBorder="1" applyAlignment="1">
      <alignment horizontal="center"/>
      <protection/>
    </xf>
    <xf numFmtId="0" fontId="14" fillId="0" borderId="22" xfId="64" applyFont="1" applyFill="1" applyBorder="1" applyAlignment="1">
      <alignment horizontal="center"/>
      <protection/>
    </xf>
    <xf numFmtId="0" fontId="10" fillId="0" borderId="11" xfId="64" applyFont="1" applyBorder="1" applyAlignment="1">
      <alignment horizontal="center"/>
      <protection/>
    </xf>
    <xf numFmtId="0" fontId="10" fillId="0" borderId="36" xfId="64" applyBorder="1" applyAlignment="1">
      <alignment horizontal="center"/>
      <protection/>
    </xf>
    <xf numFmtId="0" fontId="10" fillId="0" borderId="40" xfId="64" applyBorder="1" applyAlignment="1">
      <alignment horizontal="center"/>
      <protection/>
    </xf>
    <xf numFmtId="0" fontId="10" fillId="0" borderId="13" xfId="64" applyFont="1" applyBorder="1">
      <alignment/>
      <protection/>
    </xf>
    <xf numFmtId="1" fontId="10" fillId="0" borderId="10" xfId="64" applyNumberFormat="1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10" fillId="0" borderId="61" xfId="64" applyFont="1" applyBorder="1" applyAlignment="1">
      <alignment/>
      <protection/>
    </xf>
    <xf numFmtId="0" fontId="10" fillId="0" borderId="61" xfId="64" applyBorder="1" applyAlignment="1">
      <alignment/>
      <protection/>
    </xf>
    <xf numFmtId="1" fontId="15" fillId="0" borderId="0" xfId="64" applyNumberFormat="1" applyFont="1">
      <alignment/>
      <protection/>
    </xf>
    <xf numFmtId="0" fontId="0" fillId="0" borderId="23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183" fontId="6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1" fontId="0" fillId="0" borderId="23" xfId="0" applyNumberFormat="1" applyFill="1" applyBorder="1" applyAlignment="1">
      <alignment horizontal="left"/>
    </xf>
    <xf numFmtId="21" fontId="0" fillId="0" borderId="12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18" fillId="0" borderId="0" xfId="0" applyNumberFormat="1" applyFont="1" applyFill="1" applyAlignment="1">
      <alignment horizontal="left" indent="1"/>
    </xf>
    <xf numFmtId="0" fontId="18" fillId="0" borderId="0" xfId="0" applyNumberFormat="1" applyFont="1" applyFill="1" applyAlignment="1">
      <alignment horizontal="center"/>
    </xf>
    <xf numFmtId="0" fontId="14" fillId="0" borderId="71" xfId="64" applyFont="1" applyBorder="1" applyAlignment="1">
      <alignment horizontal="center"/>
      <protection/>
    </xf>
    <xf numFmtId="0" fontId="10" fillId="0" borderId="72" xfId="64" applyBorder="1">
      <alignment/>
      <protection/>
    </xf>
    <xf numFmtId="0" fontId="14" fillId="0" borderId="73" xfId="64" applyFont="1" applyBorder="1" applyAlignment="1">
      <alignment horizontal="center"/>
      <protection/>
    </xf>
    <xf numFmtId="0" fontId="16" fillId="0" borderId="61" xfId="64" applyFont="1" applyBorder="1" applyAlignment="1">
      <alignment horizontal="center" vertical="center"/>
      <protection/>
    </xf>
    <xf numFmtId="0" fontId="10" fillId="0" borderId="47" xfId="64" applyFont="1" applyBorder="1" applyAlignment="1">
      <alignment horizontal="center"/>
      <protection/>
    </xf>
    <xf numFmtId="0" fontId="10" fillId="0" borderId="74" xfId="64" applyBorder="1" applyAlignment="1">
      <alignment horizontal="center"/>
      <protection/>
    </xf>
    <xf numFmtId="21" fontId="0" fillId="0" borderId="23" xfId="0" applyNumberFormat="1" applyFill="1" applyBorder="1" applyAlignment="1">
      <alignment horizontal="left"/>
    </xf>
    <xf numFmtId="21" fontId="0" fillId="0" borderId="12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3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19" fillId="0" borderId="54" xfId="64" applyFont="1" applyBorder="1" applyAlignment="1">
      <alignment horizontal="center"/>
      <protection/>
    </xf>
    <xf numFmtId="0" fontId="19" fillId="0" borderId="75" xfId="64" applyFont="1" applyBorder="1" applyAlignment="1">
      <alignment horizontal="center"/>
      <protection/>
    </xf>
    <xf numFmtId="0" fontId="19" fillId="0" borderId="53" xfId="64" applyFont="1" applyBorder="1" applyAlignment="1">
      <alignment horizontal="center"/>
      <protection/>
    </xf>
    <xf numFmtId="0" fontId="11" fillId="0" borderId="0" xfId="64" applyFont="1" applyBorder="1" applyAlignment="1">
      <alignment horizontal="center"/>
      <protection/>
    </xf>
  </cellXfs>
  <cellStyles count="59">
    <cellStyle name="Normal" xfId="0"/>
    <cellStyle name="¬µrk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M·na" xfId="58"/>
    <cellStyle name="Nadpis1" xfId="59"/>
    <cellStyle name="Nadpis1 1" xfId="60"/>
    <cellStyle name="Nadpis2" xfId="61"/>
    <cellStyle name="Neutral" xfId="62"/>
    <cellStyle name="normální 2" xfId="63"/>
    <cellStyle name="normální_vys14" xfId="64"/>
    <cellStyle name="Note" xfId="65"/>
    <cellStyle name="Output" xfId="66"/>
    <cellStyle name="Percent" xfId="67"/>
    <cellStyle name="Pevní" xfId="68"/>
    <cellStyle name="Procenta" xfId="69"/>
    <cellStyle name="Title" xfId="70"/>
    <cellStyle name="Total" xfId="71"/>
    <cellStyle name="Warning Text" xfId="7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Seznam+lid&#237;+Hrab&#283;nka+cup+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Závod_sem vyplňovat výsledky"/>
      <sheetName val="Bedna"/>
      <sheetName val="Výsledky"/>
      <sheetName val="Startovní list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3"/>
  <sheetViews>
    <sheetView zoomScalePageLayoutView="0" workbookViewId="0" topLeftCell="A1">
      <pane xSplit="3" ySplit="1" topLeftCell="D27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00" sqref="C300"/>
    </sheetView>
  </sheetViews>
  <sheetFormatPr defaultColWidth="9.125" defaultRowHeight="12.75"/>
  <cols>
    <col min="1" max="6" width="7.125" style="13" customWidth="1"/>
    <col min="7" max="7" width="22.00390625" style="13" customWidth="1"/>
    <col min="8" max="8" width="5.50390625" style="13" customWidth="1"/>
    <col min="9" max="9" width="5.375" style="13" customWidth="1"/>
    <col min="10" max="10" width="12.50390625" style="13" customWidth="1"/>
    <col min="11" max="11" width="9.125" style="153" customWidth="1"/>
    <col min="12" max="15" width="9.125" style="13" customWidth="1"/>
    <col min="16" max="21" width="9.125" style="235" customWidth="1"/>
    <col min="22" max="16384" width="9.125" style="13" customWidth="1"/>
  </cols>
  <sheetData>
    <row r="1" spans="1:10" ht="21" customHeight="1" thickBot="1">
      <c r="A1" s="277" t="s">
        <v>111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35" customHeight="1" thickBot="1">
      <c r="A2" s="64" t="s">
        <v>38</v>
      </c>
      <c r="B2" s="65" t="s">
        <v>113</v>
      </c>
      <c r="C2" s="65" t="s">
        <v>112</v>
      </c>
      <c r="D2" s="65" t="s">
        <v>41</v>
      </c>
      <c r="E2" s="65" t="s">
        <v>40</v>
      </c>
      <c r="F2" s="65" t="s">
        <v>39</v>
      </c>
      <c r="G2" s="66" t="s">
        <v>5</v>
      </c>
      <c r="H2" s="66" t="s">
        <v>37</v>
      </c>
      <c r="I2" s="66" t="s">
        <v>0</v>
      </c>
      <c r="J2" s="67" t="s">
        <v>36</v>
      </c>
    </row>
    <row r="3" spans="1:23" ht="12" customHeight="1">
      <c r="A3" s="75"/>
      <c r="B3" s="76"/>
      <c r="C3" s="76"/>
      <c r="D3" s="76"/>
      <c r="E3" s="76"/>
      <c r="F3" s="76"/>
      <c r="G3" s="252" t="s">
        <v>120</v>
      </c>
      <c r="H3" s="68">
        <v>1971</v>
      </c>
      <c r="I3" s="68" t="str">
        <f aca="true" t="shared" si="0" ref="I3:I34">IF((RIGHT($A$1,4)-H3)&gt;21,IF((RIGHT($A$1,4)-H3)&gt;39,IF((RIGHT($A$1,4)-H3)&gt;49,IF((RIGHT($A$1,4)-H3)&gt;59,"MV3","MV2"),"MV1"),"M"),"J")</f>
        <v>MV1</v>
      </c>
      <c r="J3" s="69" t="s">
        <v>284</v>
      </c>
      <c r="K3" s="153">
        <v>1</v>
      </c>
      <c r="L3" s="13">
        <f>COUNTIF(G3:$G$292,G3)</f>
        <v>1</v>
      </c>
      <c r="P3" s="235" t="e">
        <f>MATCH(A3,A$1:A2,0)</f>
        <v>#N/A</v>
      </c>
      <c r="Q3" s="235" t="e">
        <f>MATCH(B3,B$1:B2,0)</f>
        <v>#N/A</v>
      </c>
      <c r="R3" s="235" t="e">
        <f>MATCH(C3,C$1:C2,0)</f>
        <v>#N/A</v>
      </c>
      <c r="S3" s="235" t="e">
        <f>MATCH(D3,D$1:D2,0)</f>
        <v>#N/A</v>
      </c>
      <c r="T3" s="235" t="e">
        <f>MATCH(E3,E$1:E2,0)</f>
        <v>#N/A</v>
      </c>
      <c r="U3" s="235" t="e">
        <f>MATCH(F3,F$1:F2,0)</f>
        <v>#N/A</v>
      </c>
      <c r="V3" s="13">
        <v>1</v>
      </c>
      <c r="W3" s="13">
        <f>COUNTIF($C$3:$C$292,V3)</f>
        <v>1</v>
      </c>
    </row>
    <row r="4" spans="1:23" ht="12" customHeight="1">
      <c r="A4" s="224">
        <v>24</v>
      </c>
      <c r="B4" s="225">
        <v>29</v>
      </c>
      <c r="C4" s="225">
        <v>35</v>
      </c>
      <c r="D4" s="225"/>
      <c r="E4" s="225"/>
      <c r="F4" s="225"/>
      <c r="G4" s="228" t="s">
        <v>121</v>
      </c>
      <c r="H4" s="226">
        <v>1987</v>
      </c>
      <c r="I4" s="226" t="str">
        <f t="shared" si="0"/>
        <v>M</v>
      </c>
      <c r="J4" s="227" t="s">
        <v>285</v>
      </c>
      <c r="K4" s="153">
        <v>2</v>
      </c>
      <c r="L4" s="13">
        <f>COUNTIF(G4:$G$292,G4)</f>
        <v>1</v>
      </c>
      <c r="P4" s="235" t="e">
        <f>MATCH(A4,A$1:A3,0)</f>
        <v>#N/A</v>
      </c>
      <c r="Q4" s="235" t="e">
        <f>MATCH(B4,B$1:B3,0)</f>
        <v>#N/A</v>
      </c>
      <c r="R4" s="235" t="e">
        <f>MATCH(C4,C$1:C3,0)</f>
        <v>#N/A</v>
      </c>
      <c r="S4" s="235" t="e">
        <f>MATCH(D4,D$1:D3,0)</f>
        <v>#N/A</v>
      </c>
      <c r="T4" s="235" t="e">
        <f>MATCH(E4,E$1:E3,0)</f>
        <v>#N/A</v>
      </c>
      <c r="U4" s="235" t="e">
        <f>MATCH(F4,F$1:F3,0)</f>
        <v>#N/A</v>
      </c>
      <c r="V4" s="13">
        <v>2</v>
      </c>
      <c r="W4" s="13">
        <f aca="true" t="shared" si="1" ref="W4:W67">COUNTIF($C$3:$C$292,V4)</f>
        <v>1</v>
      </c>
    </row>
    <row r="5" spans="1:23" ht="12" customHeight="1">
      <c r="A5" s="224"/>
      <c r="B5" s="225"/>
      <c r="C5" s="225"/>
      <c r="D5" s="225"/>
      <c r="E5" s="225"/>
      <c r="F5" s="225"/>
      <c r="G5" s="229" t="s">
        <v>122</v>
      </c>
      <c r="H5" s="226">
        <v>1967</v>
      </c>
      <c r="I5" s="226" t="str">
        <f t="shared" si="0"/>
        <v>MV1</v>
      </c>
      <c r="J5" s="227" t="s">
        <v>285</v>
      </c>
      <c r="K5" s="153">
        <v>3</v>
      </c>
      <c r="L5" s="13">
        <f>COUNTIF(G5:$G$292,G5)</f>
        <v>1</v>
      </c>
      <c r="P5" s="235" t="e">
        <f>MATCH(A5,A$1:A4,0)</f>
        <v>#N/A</v>
      </c>
      <c r="Q5" s="235" t="e">
        <f>MATCH(B5,B$1:B4,0)</f>
        <v>#N/A</v>
      </c>
      <c r="R5" s="235" t="e">
        <f>MATCH(C5,C$1:C4,0)</f>
        <v>#N/A</v>
      </c>
      <c r="S5" s="235" t="e">
        <f>MATCH(D5,D$1:D4,0)</f>
        <v>#N/A</v>
      </c>
      <c r="T5" s="235" t="e">
        <f>MATCH(E5,E$1:E4,0)</f>
        <v>#N/A</v>
      </c>
      <c r="U5" s="235" t="e">
        <f>MATCH(F5,F$1:F4,0)</f>
        <v>#N/A</v>
      </c>
      <c r="V5" s="13">
        <v>3</v>
      </c>
      <c r="W5" s="13">
        <f t="shared" si="1"/>
        <v>1</v>
      </c>
    </row>
    <row r="6" spans="1:23" ht="12" customHeight="1">
      <c r="A6" s="77"/>
      <c r="B6" s="78"/>
      <c r="C6" s="78"/>
      <c r="D6" s="78"/>
      <c r="E6" s="78"/>
      <c r="F6" s="78"/>
      <c r="G6" s="70" t="s">
        <v>123</v>
      </c>
      <c r="H6" s="22">
        <v>1986</v>
      </c>
      <c r="I6" s="22" t="str">
        <f t="shared" si="0"/>
        <v>M</v>
      </c>
      <c r="J6" s="23" t="s">
        <v>2</v>
      </c>
      <c r="K6" s="153">
        <v>4</v>
      </c>
      <c r="L6" s="13">
        <f>COUNTIF(G6:$G$292,G6)</f>
        <v>1</v>
      </c>
      <c r="P6" s="235" t="e">
        <f>MATCH(A6,A$1:A5,0)</f>
        <v>#N/A</v>
      </c>
      <c r="Q6" s="235" t="e">
        <f>MATCH(B6,B$1:B5,0)</f>
        <v>#N/A</v>
      </c>
      <c r="R6" s="235" t="e">
        <f>MATCH(C6,C$1:C5,0)</f>
        <v>#N/A</v>
      </c>
      <c r="S6" s="235" t="e">
        <f>MATCH(D6,D$1:D5,0)</f>
        <v>#N/A</v>
      </c>
      <c r="T6" s="235" t="e">
        <f>MATCH(E6,E$1:E5,0)</f>
        <v>#N/A</v>
      </c>
      <c r="U6" s="235" t="e">
        <f>MATCH(F6,F$1:F5,0)</f>
        <v>#N/A</v>
      </c>
      <c r="V6" s="13">
        <v>4</v>
      </c>
      <c r="W6" s="13">
        <f t="shared" si="1"/>
        <v>1</v>
      </c>
    </row>
    <row r="7" spans="1:23" ht="12" customHeight="1">
      <c r="A7" s="77"/>
      <c r="B7" s="78"/>
      <c r="C7" s="78"/>
      <c r="D7" s="78"/>
      <c r="E7" s="78"/>
      <c r="F7" s="78"/>
      <c r="G7" s="70" t="s">
        <v>124</v>
      </c>
      <c r="H7" s="22">
        <v>1965</v>
      </c>
      <c r="I7" s="22" t="str">
        <f t="shared" si="0"/>
        <v>MV1</v>
      </c>
      <c r="J7" s="23" t="s">
        <v>286</v>
      </c>
      <c r="K7" s="153">
        <v>5</v>
      </c>
      <c r="L7" s="13">
        <f>COUNTIF(G7:$G$292,G7)</f>
        <v>1</v>
      </c>
      <c r="P7" s="235" t="e">
        <f>MATCH(A7,A$1:A6,0)</f>
        <v>#N/A</v>
      </c>
      <c r="Q7" s="235" t="e">
        <f>MATCH(B7,B$1:B6,0)</f>
        <v>#N/A</v>
      </c>
      <c r="R7" s="235" t="e">
        <f>MATCH(C7,C$1:C6,0)</f>
        <v>#N/A</v>
      </c>
      <c r="S7" s="235" t="e">
        <f>MATCH(D7,D$1:D6,0)</f>
        <v>#N/A</v>
      </c>
      <c r="T7" s="235" t="e">
        <f>MATCH(E7,E$1:E6,0)</f>
        <v>#N/A</v>
      </c>
      <c r="U7" s="235" t="e">
        <f>MATCH(F7,F$1:F6,0)</f>
        <v>#N/A</v>
      </c>
      <c r="V7" s="13">
        <v>5</v>
      </c>
      <c r="W7" s="13">
        <f t="shared" si="1"/>
        <v>1</v>
      </c>
    </row>
    <row r="8" spans="1:23" ht="12" customHeight="1">
      <c r="A8" s="77">
        <v>6</v>
      </c>
      <c r="B8" s="78">
        <v>52</v>
      </c>
      <c r="C8" s="78">
        <v>45</v>
      </c>
      <c r="D8" s="78"/>
      <c r="E8" s="78"/>
      <c r="F8" s="78"/>
      <c r="G8" s="70" t="s">
        <v>125</v>
      </c>
      <c r="H8" s="22">
        <v>1984</v>
      </c>
      <c r="I8" s="22" t="str">
        <f t="shared" si="0"/>
        <v>M</v>
      </c>
      <c r="J8" s="23" t="s">
        <v>3</v>
      </c>
      <c r="K8" s="153">
        <v>6</v>
      </c>
      <c r="L8" s="13">
        <f>COUNTIF(G8:$G$292,G8)</f>
        <v>1</v>
      </c>
      <c r="P8" s="235" t="e">
        <f>MATCH(A8,A$1:A7,0)</f>
        <v>#N/A</v>
      </c>
      <c r="Q8" s="235" t="e">
        <f>MATCH(B8,B$1:B7,0)</f>
        <v>#N/A</v>
      </c>
      <c r="R8" s="235" t="e">
        <f>MATCH(C8,C$1:C7,0)</f>
        <v>#N/A</v>
      </c>
      <c r="S8" s="235" t="e">
        <f>MATCH(D8,D$1:D7,0)</f>
        <v>#N/A</v>
      </c>
      <c r="T8" s="235" t="e">
        <f>MATCH(E8,E$1:E7,0)</f>
        <v>#N/A</v>
      </c>
      <c r="U8" s="235" t="e">
        <f>MATCH(F8,F$1:F7,0)</f>
        <v>#N/A</v>
      </c>
      <c r="V8" s="13">
        <v>6</v>
      </c>
      <c r="W8" s="13">
        <f t="shared" si="1"/>
        <v>1</v>
      </c>
    </row>
    <row r="9" spans="1:23" ht="12" customHeight="1">
      <c r="A9" s="230"/>
      <c r="B9" s="78"/>
      <c r="C9" s="78"/>
      <c r="D9" s="78"/>
      <c r="E9" s="78"/>
      <c r="F9" s="78"/>
      <c r="G9" s="70" t="s">
        <v>126</v>
      </c>
      <c r="H9" s="22">
        <v>1947</v>
      </c>
      <c r="I9" s="22" t="str">
        <f t="shared" si="0"/>
        <v>MV3</v>
      </c>
      <c r="J9" s="23" t="s">
        <v>100</v>
      </c>
      <c r="K9" s="153">
        <v>7</v>
      </c>
      <c r="L9" s="13">
        <f>COUNTIF(G9:$G$292,G9)</f>
        <v>1</v>
      </c>
      <c r="P9" s="235" t="e">
        <f>MATCH(A9,A$1:A8,0)</f>
        <v>#N/A</v>
      </c>
      <c r="Q9" s="235" t="e">
        <f>MATCH(B9,B$1:B8,0)</f>
        <v>#N/A</v>
      </c>
      <c r="R9" s="235" t="e">
        <f>MATCH(C9,C$1:C8,0)</f>
        <v>#N/A</v>
      </c>
      <c r="S9" s="235" t="e">
        <f>MATCH(D9,D$1:D8,0)</f>
        <v>#N/A</v>
      </c>
      <c r="T9" s="235" t="e">
        <f>MATCH(E9,E$1:E8,0)</f>
        <v>#N/A</v>
      </c>
      <c r="U9" s="235" t="e">
        <f>MATCH(F9,F$1:F8,0)</f>
        <v>#N/A</v>
      </c>
      <c r="V9" s="13">
        <v>7</v>
      </c>
      <c r="W9" s="13">
        <f t="shared" si="1"/>
        <v>1</v>
      </c>
    </row>
    <row r="10" spans="1:23" ht="12" customHeight="1">
      <c r="A10" s="230"/>
      <c r="B10" s="78"/>
      <c r="C10" s="78"/>
      <c r="D10" s="78"/>
      <c r="E10" s="78"/>
      <c r="F10" s="78"/>
      <c r="G10" s="229" t="s">
        <v>127</v>
      </c>
      <c r="H10" s="22">
        <v>1973</v>
      </c>
      <c r="I10" s="22" t="str">
        <f t="shared" si="0"/>
        <v>MV1</v>
      </c>
      <c r="J10" s="23" t="s">
        <v>287</v>
      </c>
      <c r="K10" s="153">
        <v>8</v>
      </c>
      <c r="L10" s="13">
        <f>COUNTIF(G10:$G$292,G10)</f>
        <v>1</v>
      </c>
      <c r="P10" s="235" t="e">
        <f>MATCH(A10,A$1:A9,0)</f>
        <v>#N/A</v>
      </c>
      <c r="Q10" s="235" t="e">
        <f>MATCH(B10,B$1:B9,0)</f>
        <v>#N/A</v>
      </c>
      <c r="R10" s="235" t="e">
        <f>MATCH(C10,C$1:C9,0)</f>
        <v>#N/A</v>
      </c>
      <c r="S10" s="235" t="e">
        <f>MATCH(D10,D$1:D9,0)</f>
        <v>#N/A</v>
      </c>
      <c r="T10" s="235" t="e">
        <f>MATCH(E10,E$1:E9,0)</f>
        <v>#N/A</v>
      </c>
      <c r="U10" s="235" t="e">
        <f>MATCH(F10,F$1:F9,0)</f>
        <v>#N/A</v>
      </c>
      <c r="V10" s="13">
        <v>8</v>
      </c>
      <c r="W10" s="13">
        <f t="shared" si="1"/>
        <v>1</v>
      </c>
    </row>
    <row r="11" spans="1:23" ht="12" customHeight="1">
      <c r="A11" s="230"/>
      <c r="B11" s="78"/>
      <c r="C11" s="78"/>
      <c r="D11" s="78"/>
      <c r="E11" s="78"/>
      <c r="F11" s="78"/>
      <c r="G11" s="229" t="s">
        <v>128</v>
      </c>
      <c r="H11" s="22">
        <v>1991</v>
      </c>
      <c r="I11" s="22" t="str">
        <f t="shared" si="0"/>
        <v>M</v>
      </c>
      <c r="J11" s="23" t="s">
        <v>288</v>
      </c>
      <c r="K11" s="153">
        <v>9</v>
      </c>
      <c r="L11" s="13">
        <f>COUNTIF(G11:$G$292,G11)</f>
        <v>1</v>
      </c>
      <c r="P11" s="235" t="e">
        <f>MATCH(A11,A$1:A10,0)</f>
        <v>#N/A</v>
      </c>
      <c r="Q11" s="235" t="e">
        <f>MATCH(B11,B$1:B10,0)</f>
        <v>#N/A</v>
      </c>
      <c r="R11" s="235" t="e">
        <f>MATCH(C11,C$1:C10,0)</f>
        <v>#N/A</v>
      </c>
      <c r="S11" s="235" t="e">
        <f>MATCH(D11,D$1:D10,0)</f>
        <v>#N/A</v>
      </c>
      <c r="T11" s="235" t="e">
        <f>MATCH(E11,E$1:E10,0)</f>
        <v>#N/A</v>
      </c>
      <c r="U11" s="235" t="e">
        <f>MATCH(F11,F$1:F10,0)</f>
        <v>#N/A</v>
      </c>
      <c r="V11" s="13">
        <v>9</v>
      </c>
      <c r="W11" s="13">
        <f t="shared" si="1"/>
        <v>1</v>
      </c>
    </row>
    <row r="12" spans="1:23" ht="12" customHeight="1">
      <c r="A12" s="77"/>
      <c r="B12" s="78"/>
      <c r="C12" s="78"/>
      <c r="D12" s="78"/>
      <c r="E12" s="78"/>
      <c r="F12" s="253"/>
      <c r="G12" s="70" t="s">
        <v>532</v>
      </c>
      <c r="H12" s="22">
        <v>1987</v>
      </c>
      <c r="I12" s="22" t="str">
        <f t="shared" si="0"/>
        <v>M</v>
      </c>
      <c r="J12" s="23" t="s">
        <v>288</v>
      </c>
      <c r="K12" s="153">
        <v>10</v>
      </c>
      <c r="L12" s="13">
        <f>COUNTIF(G12:$G$292,G12)</f>
        <v>1</v>
      </c>
      <c r="P12" s="235" t="e">
        <f>MATCH(A12,A$1:A11,0)</f>
        <v>#N/A</v>
      </c>
      <c r="Q12" s="235" t="e">
        <f>MATCH(B12,B$1:B11,0)</f>
        <v>#N/A</v>
      </c>
      <c r="R12" s="235" t="e">
        <f>MATCH(C12,C$1:C11,0)</f>
        <v>#N/A</v>
      </c>
      <c r="S12" s="235" t="e">
        <f>MATCH(D12,D$1:D11,0)</f>
        <v>#N/A</v>
      </c>
      <c r="T12" s="235" t="e">
        <f>MATCH(E12,E$1:E11,0)</f>
        <v>#N/A</v>
      </c>
      <c r="U12" s="235" t="e">
        <f>MATCH(F12,F$1:F11,0)</f>
        <v>#N/A</v>
      </c>
      <c r="V12" s="13">
        <v>10</v>
      </c>
      <c r="W12" s="13">
        <f t="shared" si="1"/>
        <v>1</v>
      </c>
    </row>
    <row r="13" spans="1:23" ht="12" customHeight="1">
      <c r="A13" s="77">
        <v>45</v>
      </c>
      <c r="B13" s="78">
        <v>58</v>
      </c>
      <c r="C13" s="78">
        <v>56</v>
      </c>
      <c r="D13" s="78"/>
      <c r="E13" s="78"/>
      <c r="F13" s="253"/>
      <c r="G13" s="70" t="s">
        <v>487</v>
      </c>
      <c r="H13" s="22">
        <v>1973</v>
      </c>
      <c r="I13" s="22" t="str">
        <f t="shared" si="0"/>
        <v>MV1</v>
      </c>
      <c r="J13" s="23" t="s">
        <v>488</v>
      </c>
      <c r="K13" s="153">
        <v>11</v>
      </c>
      <c r="L13" s="13">
        <f>COUNTIF(G13:$G$292,G13)</f>
        <v>1</v>
      </c>
      <c r="P13" s="235" t="e">
        <f>MATCH(A13,A$1:A12,0)</f>
        <v>#N/A</v>
      </c>
      <c r="Q13" s="235" t="e">
        <f>MATCH(B13,B$1:B12,0)</f>
        <v>#N/A</v>
      </c>
      <c r="R13" s="235" t="e">
        <f>MATCH(C13,C$1:C12,0)</f>
        <v>#N/A</v>
      </c>
      <c r="S13" s="235" t="e">
        <f>MATCH(D13,D$1:D12,0)</f>
        <v>#N/A</v>
      </c>
      <c r="T13" s="235" t="e">
        <f>MATCH(E13,E$1:E12,0)</f>
        <v>#N/A</v>
      </c>
      <c r="U13" s="235" t="e">
        <f>MATCH(F13,F$1:F12,0)</f>
        <v>#N/A</v>
      </c>
      <c r="V13" s="13">
        <v>11</v>
      </c>
      <c r="W13" s="13">
        <f t="shared" si="1"/>
        <v>1</v>
      </c>
    </row>
    <row r="14" spans="1:23" ht="12" customHeight="1">
      <c r="A14" s="77"/>
      <c r="B14" s="78"/>
      <c r="C14" s="78"/>
      <c r="D14" s="78"/>
      <c r="E14" s="78"/>
      <c r="F14" s="78"/>
      <c r="G14" s="70" t="s">
        <v>129</v>
      </c>
      <c r="H14" s="22">
        <v>1990</v>
      </c>
      <c r="I14" s="22" t="str">
        <f t="shared" si="0"/>
        <v>M</v>
      </c>
      <c r="J14" s="23" t="s">
        <v>14</v>
      </c>
      <c r="K14" s="153">
        <v>12</v>
      </c>
      <c r="L14" s="13">
        <f>COUNTIF(G14:$G$292,G14)</f>
        <v>1</v>
      </c>
      <c r="P14" s="235" t="e">
        <f>MATCH(A14,A$1:A13,0)</f>
        <v>#N/A</v>
      </c>
      <c r="Q14" s="235" t="e">
        <f>MATCH(B14,B$1:B13,0)</f>
        <v>#N/A</v>
      </c>
      <c r="R14" s="235" t="e">
        <f>MATCH(C14,C$1:C13,0)</f>
        <v>#N/A</v>
      </c>
      <c r="S14" s="235" t="e">
        <f>MATCH(D14,D$1:D13,0)</f>
        <v>#N/A</v>
      </c>
      <c r="T14" s="235" t="e">
        <f>MATCH(E14,E$1:E13,0)</f>
        <v>#N/A</v>
      </c>
      <c r="U14" s="235" t="e">
        <f>MATCH(F14,F$1:F13,0)</f>
        <v>#N/A</v>
      </c>
      <c r="V14" s="13">
        <v>12</v>
      </c>
      <c r="W14" s="13">
        <f t="shared" si="1"/>
        <v>1</v>
      </c>
    </row>
    <row r="15" spans="1:23" ht="12" customHeight="1">
      <c r="A15" s="77"/>
      <c r="B15" s="78"/>
      <c r="C15" s="78"/>
      <c r="D15" s="78"/>
      <c r="E15" s="78"/>
      <c r="F15" s="78"/>
      <c r="G15" s="70" t="s">
        <v>130</v>
      </c>
      <c r="H15" s="30">
        <v>1962</v>
      </c>
      <c r="I15" s="30" t="str">
        <f t="shared" si="0"/>
        <v>MV2</v>
      </c>
      <c r="J15" s="42" t="s">
        <v>289</v>
      </c>
      <c r="K15" s="153">
        <v>13</v>
      </c>
      <c r="L15" s="13">
        <f>COUNTIF(G15:$G$292,G15)</f>
        <v>1</v>
      </c>
      <c r="P15" s="235" t="e">
        <f>MATCH(A15,A$1:A14,0)</f>
        <v>#N/A</v>
      </c>
      <c r="Q15" s="235" t="e">
        <f>MATCH(B15,B$1:B14,0)</f>
        <v>#N/A</v>
      </c>
      <c r="R15" s="235" t="e">
        <f>MATCH(C15,C$1:C14,0)</f>
        <v>#N/A</v>
      </c>
      <c r="S15" s="235" t="e">
        <f>MATCH(D15,D$1:D14,0)</f>
        <v>#N/A</v>
      </c>
      <c r="T15" s="235" t="e">
        <f>MATCH(E15,E$1:E14,0)</f>
        <v>#N/A</v>
      </c>
      <c r="U15" s="235" t="e">
        <f>MATCH(F15,F$1:F14,0)</f>
        <v>#N/A</v>
      </c>
      <c r="V15" s="13">
        <v>13</v>
      </c>
      <c r="W15" s="13">
        <f t="shared" si="1"/>
        <v>1</v>
      </c>
    </row>
    <row r="16" spans="1:23" ht="12" customHeight="1">
      <c r="A16" s="77"/>
      <c r="B16" s="78"/>
      <c r="C16" s="78"/>
      <c r="D16" s="78"/>
      <c r="E16" s="78"/>
      <c r="F16" s="78"/>
      <c r="G16" s="229" t="s">
        <v>131</v>
      </c>
      <c r="H16" s="22">
        <v>1954</v>
      </c>
      <c r="I16" s="22" t="str">
        <f t="shared" si="0"/>
        <v>MV2</v>
      </c>
      <c r="J16" s="23" t="s">
        <v>290</v>
      </c>
      <c r="K16" s="153">
        <v>14</v>
      </c>
      <c r="L16" s="13">
        <f>COUNTIF(G16:$G$292,G16)</f>
        <v>1</v>
      </c>
      <c r="P16" s="235" t="e">
        <f>MATCH(A16,A$1:A15,0)</f>
        <v>#N/A</v>
      </c>
      <c r="Q16" s="235" t="e">
        <f>MATCH(B16,B$1:B15,0)</f>
        <v>#N/A</v>
      </c>
      <c r="R16" s="235" t="e">
        <f>MATCH(C16,C$1:C15,0)</f>
        <v>#N/A</v>
      </c>
      <c r="S16" s="235" t="e">
        <f>MATCH(D16,D$1:D15,0)</f>
        <v>#N/A</v>
      </c>
      <c r="T16" s="235" t="e">
        <f>MATCH(E16,E$1:E15,0)</f>
        <v>#N/A</v>
      </c>
      <c r="U16" s="235" t="e">
        <f>MATCH(F16,F$1:F15,0)</f>
        <v>#N/A</v>
      </c>
      <c r="V16" s="13">
        <v>14</v>
      </c>
      <c r="W16" s="13">
        <f t="shared" si="1"/>
        <v>1</v>
      </c>
    </row>
    <row r="17" spans="1:23" ht="12" customHeight="1">
      <c r="A17" s="77">
        <v>22</v>
      </c>
      <c r="B17" s="78">
        <v>48</v>
      </c>
      <c r="C17" s="78">
        <v>27</v>
      </c>
      <c r="D17" s="78"/>
      <c r="E17" s="78"/>
      <c r="F17" s="78"/>
      <c r="G17" s="229" t="s">
        <v>132</v>
      </c>
      <c r="H17" s="22">
        <v>1974</v>
      </c>
      <c r="I17" s="22" t="str">
        <f t="shared" si="0"/>
        <v>M</v>
      </c>
      <c r="J17" s="23" t="s">
        <v>291</v>
      </c>
      <c r="K17" s="153">
        <v>15</v>
      </c>
      <c r="L17" s="13">
        <f>COUNTIF(G17:$G$292,G17)</f>
        <v>1</v>
      </c>
      <c r="P17" s="235" t="e">
        <f>MATCH(A17,A$1:A16,0)</f>
        <v>#N/A</v>
      </c>
      <c r="Q17" s="235" t="e">
        <f>MATCH(B17,B$1:B16,0)</f>
        <v>#N/A</v>
      </c>
      <c r="R17" s="235" t="e">
        <f>MATCH(C17,C$1:C16,0)</f>
        <v>#N/A</v>
      </c>
      <c r="S17" s="235" t="e">
        <f>MATCH(D17,D$1:D16,0)</f>
        <v>#N/A</v>
      </c>
      <c r="T17" s="235" t="e">
        <f>MATCH(E17,E$1:E16,0)</f>
        <v>#N/A</v>
      </c>
      <c r="U17" s="235" t="e">
        <f>MATCH(F17,F$1:F16,0)</f>
        <v>#N/A</v>
      </c>
      <c r="V17" s="13">
        <v>15</v>
      </c>
      <c r="W17" s="13">
        <f t="shared" si="1"/>
        <v>1</v>
      </c>
    </row>
    <row r="18" spans="1:23" ht="12" customHeight="1">
      <c r="A18" s="77"/>
      <c r="B18" s="78"/>
      <c r="C18" s="78"/>
      <c r="D18" s="78"/>
      <c r="E18" s="78"/>
      <c r="F18" s="78"/>
      <c r="G18" s="70" t="s">
        <v>133</v>
      </c>
      <c r="H18" s="22">
        <v>1971</v>
      </c>
      <c r="I18" s="22" t="str">
        <f t="shared" si="0"/>
        <v>MV1</v>
      </c>
      <c r="J18" s="23" t="s">
        <v>2</v>
      </c>
      <c r="K18" s="153">
        <v>16</v>
      </c>
      <c r="L18" s="13">
        <f>COUNTIF(G18:$G$292,G18)</f>
        <v>1</v>
      </c>
      <c r="P18" s="235" t="e">
        <f>MATCH(A18,A$1:A17,0)</f>
        <v>#N/A</v>
      </c>
      <c r="Q18" s="235" t="e">
        <f>MATCH(B18,B$1:B17,0)</f>
        <v>#N/A</v>
      </c>
      <c r="R18" s="235" t="e">
        <f>MATCH(C18,C$1:C17,0)</f>
        <v>#N/A</v>
      </c>
      <c r="S18" s="235" t="e">
        <f>MATCH(D18,D$1:D17,0)</f>
        <v>#N/A</v>
      </c>
      <c r="T18" s="235" t="e">
        <f>MATCH(E18,E$1:E17,0)</f>
        <v>#N/A</v>
      </c>
      <c r="U18" s="235" t="e">
        <f>MATCH(F18,F$1:F17,0)</f>
        <v>#N/A</v>
      </c>
      <c r="V18" s="13">
        <v>16</v>
      </c>
      <c r="W18" s="13">
        <f t="shared" si="1"/>
        <v>1</v>
      </c>
    </row>
    <row r="19" spans="1:23" ht="12" customHeight="1">
      <c r="A19" s="77">
        <v>60</v>
      </c>
      <c r="B19" s="78">
        <v>34</v>
      </c>
      <c r="C19" s="78">
        <v>18</v>
      </c>
      <c r="D19" s="78"/>
      <c r="E19" s="78"/>
      <c r="F19" s="78"/>
      <c r="G19" s="70" t="s">
        <v>134</v>
      </c>
      <c r="H19" s="22">
        <v>1952</v>
      </c>
      <c r="I19" s="22" t="str">
        <f t="shared" si="0"/>
        <v>MV3</v>
      </c>
      <c r="J19" s="23" t="s">
        <v>292</v>
      </c>
      <c r="K19" s="153">
        <v>17</v>
      </c>
      <c r="L19" s="13">
        <f>COUNTIF(G19:$G$292,G19)</f>
        <v>1</v>
      </c>
      <c r="P19" s="235" t="e">
        <f>MATCH(A19,A$1:A18,0)</f>
        <v>#N/A</v>
      </c>
      <c r="Q19" s="235" t="e">
        <f>MATCH(B19,B$1:B18,0)</f>
        <v>#N/A</v>
      </c>
      <c r="R19" s="235" t="e">
        <f>MATCH(C19,C$1:C18,0)</f>
        <v>#N/A</v>
      </c>
      <c r="S19" s="235" t="e">
        <f>MATCH(D19,D$1:D18,0)</f>
        <v>#N/A</v>
      </c>
      <c r="T19" s="235" t="e">
        <f>MATCH(E19,E$1:E18,0)</f>
        <v>#N/A</v>
      </c>
      <c r="U19" s="235" t="e">
        <f>MATCH(F19,F$1:F18,0)</f>
        <v>#N/A</v>
      </c>
      <c r="V19" s="13">
        <v>17</v>
      </c>
      <c r="W19" s="13">
        <f t="shared" si="1"/>
        <v>1</v>
      </c>
    </row>
    <row r="20" spans="1:23" ht="12" customHeight="1">
      <c r="A20" s="77"/>
      <c r="B20" s="78"/>
      <c r="C20" s="78"/>
      <c r="D20" s="78"/>
      <c r="E20" s="78"/>
      <c r="F20" s="78"/>
      <c r="G20" s="229" t="s">
        <v>135</v>
      </c>
      <c r="H20" s="22">
        <v>1969</v>
      </c>
      <c r="I20" s="22" t="str">
        <f t="shared" si="0"/>
        <v>MV1</v>
      </c>
      <c r="J20" s="23" t="s">
        <v>293</v>
      </c>
      <c r="K20" s="153">
        <v>18</v>
      </c>
      <c r="L20" s="13">
        <f>COUNTIF(G20:$G$292,G20)</f>
        <v>1</v>
      </c>
      <c r="P20" s="235" t="e">
        <f>MATCH(A20,A$1:A19,0)</f>
        <v>#N/A</v>
      </c>
      <c r="Q20" s="235" t="e">
        <f>MATCH(B20,B$1:B19,0)</f>
        <v>#N/A</v>
      </c>
      <c r="R20" s="235" t="e">
        <f>MATCH(C20,C$1:C19,0)</f>
        <v>#N/A</v>
      </c>
      <c r="S20" s="235" t="e">
        <f>MATCH(D20,D$1:D19,0)</f>
        <v>#N/A</v>
      </c>
      <c r="T20" s="235" t="e">
        <f>MATCH(E20,E$1:E19,0)</f>
        <v>#N/A</v>
      </c>
      <c r="U20" s="235" t="e">
        <f>MATCH(F20,F$1:F19,0)</f>
        <v>#N/A</v>
      </c>
      <c r="V20" s="13">
        <v>18</v>
      </c>
      <c r="W20" s="13">
        <f t="shared" si="1"/>
        <v>1</v>
      </c>
    </row>
    <row r="21" spans="1:23" ht="12" customHeight="1">
      <c r="A21" s="77"/>
      <c r="B21" s="78"/>
      <c r="C21" s="78"/>
      <c r="D21" s="78"/>
      <c r="E21" s="78"/>
      <c r="F21" s="78"/>
      <c r="G21" s="70" t="s">
        <v>136</v>
      </c>
      <c r="H21" s="22">
        <v>1963</v>
      </c>
      <c r="I21" s="22" t="str">
        <f t="shared" si="0"/>
        <v>MV2</v>
      </c>
      <c r="J21" s="23" t="s">
        <v>294</v>
      </c>
      <c r="K21" s="153">
        <v>19</v>
      </c>
      <c r="L21" s="13">
        <f>COUNTIF(G21:$G$292,G21)</f>
        <v>1</v>
      </c>
      <c r="P21" s="235" t="e">
        <f>MATCH(A21,A$1:A20,0)</f>
        <v>#N/A</v>
      </c>
      <c r="Q21" s="235" t="e">
        <f>MATCH(B21,B$1:B20,0)</f>
        <v>#N/A</v>
      </c>
      <c r="R21" s="235" t="e">
        <f>MATCH(C21,C$1:C20,0)</f>
        <v>#N/A</v>
      </c>
      <c r="S21" s="235" t="e">
        <f>MATCH(D21,D$1:D20,0)</f>
        <v>#N/A</v>
      </c>
      <c r="T21" s="235" t="e">
        <f>MATCH(E21,E$1:E20,0)</f>
        <v>#N/A</v>
      </c>
      <c r="U21" s="235" t="e">
        <f>MATCH(F21,F$1:F20,0)</f>
        <v>#N/A</v>
      </c>
      <c r="V21" s="13">
        <v>19</v>
      </c>
      <c r="W21" s="13">
        <f t="shared" si="1"/>
        <v>1</v>
      </c>
    </row>
    <row r="22" spans="1:23" ht="12" customHeight="1">
      <c r="A22" s="77">
        <v>61</v>
      </c>
      <c r="B22" s="78">
        <v>43</v>
      </c>
      <c r="C22" s="78">
        <v>44</v>
      </c>
      <c r="D22" s="78"/>
      <c r="E22" s="78"/>
      <c r="F22" s="78"/>
      <c r="G22" s="70" t="s">
        <v>137</v>
      </c>
      <c r="H22" s="30">
        <v>1965</v>
      </c>
      <c r="I22" s="30" t="str">
        <f t="shared" si="0"/>
        <v>MV1</v>
      </c>
      <c r="J22" s="42" t="s">
        <v>19</v>
      </c>
      <c r="K22" s="153">
        <v>20</v>
      </c>
      <c r="L22" s="13">
        <f>COUNTIF(G22:$G$292,G22)</f>
        <v>1</v>
      </c>
      <c r="P22" s="235" t="e">
        <f>MATCH(A22,A$1:A21,0)</f>
        <v>#N/A</v>
      </c>
      <c r="Q22" s="235" t="e">
        <f>MATCH(B22,B$1:B21,0)</f>
        <v>#N/A</v>
      </c>
      <c r="R22" s="235" t="e">
        <f>MATCH(C22,C$1:C21,0)</f>
        <v>#N/A</v>
      </c>
      <c r="S22" s="235" t="e">
        <f>MATCH(D22,D$1:D21,0)</f>
        <v>#N/A</v>
      </c>
      <c r="T22" s="235" t="e">
        <f>MATCH(E22,E$1:E21,0)</f>
        <v>#N/A</v>
      </c>
      <c r="U22" s="235" t="e">
        <f>MATCH(F22,F$1:F21,0)</f>
        <v>#N/A</v>
      </c>
      <c r="V22" s="13">
        <v>20</v>
      </c>
      <c r="W22" s="13">
        <f t="shared" si="1"/>
        <v>1</v>
      </c>
    </row>
    <row r="23" spans="1:23" ht="12" customHeight="1">
      <c r="A23" s="77"/>
      <c r="B23" s="78"/>
      <c r="C23" s="78"/>
      <c r="D23" s="78"/>
      <c r="E23" s="78"/>
      <c r="F23" s="78"/>
      <c r="G23" s="70" t="s">
        <v>138</v>
      </c>
      <c r="H23" s="22">
        <v>1945</v>
      </c>
      <c r="I23" s="30" t="str">
        <f t="shared" si="0"/>
        <v>MV3</v>
      </c>
      <c r="J23" s="23" t="s">
        <v>295</v>
      </c>
      <c r="K23" s="153">
        <v>21</v>
      </c>
      <c r="L23" s="13">
        <f>COUNTIF(G23:$G$292,G23)</f>
        <v>1</v>
      </c>
      <c r="P23" s="235" t="e">
        <f>MATCH(A23,A$1:A22,0)</f>
        <v>#N/A</v>
      </c>
      <c r="Q23" s="235" t="e">
        <f>MATCH(B23,B$1:B22,0)</f>
        <v>#N/A</v>
      </c>
      <c r="R23" s="235" t="e">
        <f>MATCH(C23,C$1:C22,0)</f>
        <v>#N/A</v>
      </c>
      <c r="S23" s="235" t="e">
        <f>MATCH(D23,D$1:D22,0)</f>
        <v>#N/A</v>
      </c>
      <c r="T23" s="235" t="e">
        <f>MATCH(E23,E$1:E22,0)</f>
        <v>#N/A</v>
      </c>
      <c r="U23" s="235" t="e">
        <f>MATCH(F23,F$1:F22,0)</f>
        <v>#N/A</v>
      </c>
      <c r="V23" s="13">
        <v>21</v>
      </c>
      <c r="W23" s="13">
        <f t="shared" si="1"/>
        <v>1</v>
      </c>
    </row>
    <row r="24" spans="1:23" ht="12" customHeight="1">
      <c r="A24" s="77"/>
      <c r="B24" s="78"/>
      <c r="C24" s="78"/>
      <c r="D24" s="78"/>
      <c r="E24" s="78"/>
      <c r="F24" s="78"/>
      <c r="G24" s="70" t="s">
        <v>139</v>
      </c>
      <c r="H24" s="22">
        <v>1978</v>
      </c>
      <c r="I24" s="30" t="str">
        <f t="shared" si="0"/>
        <v>M</v>
      </c>
      <c r="J24" s="23" t="s">
        <v>296</v>
      </c>
      <c r="K24" s="153">
        <v>22</v>
      </c>
      <c r="L24" s="13">
        <f>COUNTIF(G24:$G$292,G24)</f>
        <v>1</v>
      </c>
      <c r="P24" s="235" t="e">
        <f>MATCH(A24,A$1:A23,0)</f>
        <v>#N/A</v>
      </c>
      <c r="Q24" s="235" t="e">
        <f>MATCH(B24,B$1:B23,0)</f>
        <v>#N/A</v>
      </c>
      <c r="R24" s="235" t="e">
        <f>MATCH(C24,C$1:C23,0)</f>
        <v>#N/A</v>
      </c>
      <c r="S24" s="235" t="e">
        <f>MATCH(D24,D$1:D23,0)</f>
        <v>#N/A</v>
      </c>
      <c r="T24" s="235" t="e">
        <f>MATCH(E24,E$1:E23,0)</f>
        <v>#N/A</v>
      </c>
      <c r="U24" s="235" t="e">
        <f>MATCH(F24,F$1:F23,0)</f>
        <v>#N/A</v>
      </c>
      <c r="V24" s="13">
        <v>22</v>
      </c>
      <c r="W24" s="13">
        <f t="shared" si="1"/>
        <v>1</v>
      </c>
    </row>
    <row r="25" spans="1:23" ht="12" customHeight="1" thickBot="1">
      <c r="A25" s="77">
        <v>72</v>
      </c>
      <c r="B25" s="78">
        <v>18</v>
      </c>
      <c r="C25" s="78">
        <v>26</v>
      </c>
      <c r="D25" s="78"/>
      <c r="E25" s="78"/>
      <c r="F25" s="78"/>
      <c r="G25" s="70" t="s">
        <v>140</v>
      </c>
      <c r="H25" s="22">
        <v>1962</v>
      </c>
      <c r="I25" s="30" t="str">
        <f t="shared" si="0"/>
        <v>MV2</v>
      </c>
      <c r="J25" s="23" t="s">
        <v>297</v>
      </c>
      <c r="K25" s="153">
        <v>23</v>
      </c>
      <c r="L25" s="13">
        <f>COUNTIF(G25:$G$292,G25)</f>
        <v>1</v>
      </c>
      <c r="M25" s="86"/>
      <c r="N25" s="255"/>
      <c r="O25" s="256"/>
      <c r="P25" s="235" t="e">
        <f>MATCH(A25,A$1:A24,0)</f>
        <v>#N/A</v>
      </c>
      <c r="Q25" s="235" t="e">
        <f>MATCH(B25,B$1:B24,0)</f>
        <v>#N/A</v>
      </c>
      <c r="R25" s="235" t="e">
        <f>MATCH(C25,C$1:C24,0)</f>
        <v>#N/A</v>
      </c>
      <c r="S25" s="235" t="e">
        <f>MATCH(D25,D$1:D24,0)</f>
        <v>#N/A</v>
      </c>
      <c r="T25" s="235" t="e">
        <f>MATCH(E25,E$1:E24,0)</f>
        <v>#N/A</v>
      </c>
      <c r="U25" s="235" t="e">
        <f>MATCH(F25,F$1:F24,0)</f>
        <v>#N/A</v>
      </c>
      <c r="V25" s="13">
        <v>23</v>
      </c>
      <c r="W25" s="13">
        <f t="shared" si="1"/>
        <v>1</v>
      </c>
    </row>
    <row r="26" spans="1:23" ht="12" customHeight="1">
      <c r="A26" s="77"/>
      <c r="B26" s="78"/>
      <c r="C26" s="78"/>
      <c r="D26" s="78"/>
      <c r="E26" s="78"/>
      <c r="F26" s="78"/>
      <c r="G26" s="70" t="s">
        <v>141</v>
      </c>
      <c r="H26" s="22">
        <v>1979</v>
      </c>
      <c r="I26" s="30" t="str">
        <f t="shared" si="0"/>
        <v>M</v>
      </c>
      <c r="J26" s="23" t="s">
        <v>296</v>
      </c>
      <c r="K26" s="153">
        <v>24</v>
      </c>
      <c r="L26" s="13">
        <f>COUNTIF(G26:$G$292,G26)</f>
        <v>1</v>
      </c>
      <c r="M26" s="215" t="s">
        <v>119</v>
      </c>
      <c r="N26" s="278" t="s">
        <v>42</v>
      </c>
      <c r="O26" s="279"/>
      <c r="P26" s="235" t="e">
        <f>MATCH(A26,A$1:A25,0)</f>
        <v>#N/A</v>
      </c>
      <c r="Q26" s="235" t="e">
        <f>MATCH(B26,B$1:B25,0)</f>
        <v>#N/A</v>
      </c>
      <c r="R26" s="235" t="e">
        <f>MATCH(C26,C$1:C25,0)</f>
        <v>#N/A</v>
      </c>
      <c r="S26" s="235" t="e">
        <f>MATCH(D26,D$1:D25,0)</f>
        <v>#N/A</v>
      </c>
      <c r="T26" s="235" t="e">
        <f>MATCH(E26,E$1:E25,0)</f>
        <v>#N/A</v>
      </c>
      <c r="U26" s="235" t="e">
        <f>MATCH(F26,F$1:F25,0)</f>
        <v>#N/A</v>
      </c>
      <c r="V26" s="13">
        <v>24</v>
      </c>
      <c r="W26" s="13">
        <f t="shared" si="1"/>
        <v>1</v>
      </c>
    </row>
    <row r="27" spans="1:23" ht="12" customHeight="1">
      <c r="A27" s="77">
        <v>62</v>
      </c>
      <c r="B27" s="78">
        <v>49</v>
      </c>
      <c r="C27" s="78">
        <v>32</v>
      </c>
      <c r="D27" s="78"/>
      <c r="E27" s="78"/>
      <c r="F27" s="78"/>
      <c r="G27" s="70" t="s">
        <v>142</v>
      </c>
      <c r="H27" s="32">
        <v>1972</v>
      </c>
      <c r="I27" s="30" t="str">
        <f t="shared" si="0"/>
        <v>MV1</v>
      </c>
      <c r="J27" s="34" t="s">
        <v>2</v>
      </c>
      <c r="K27" s="153">
        <v>25</v>
      </c>
      <c r="L27" s="13">
        <f>COUNTIF(G27:$G$292,G27)</f>
        <v>1</v>
      </c>
      <c r="M27" s="249" t="s">
        <v>63</v>
      </c>
      <c r="N27" s="250">
        <v>0</v>
      </c>
      <c r="O27" s="251">
        <v>21</v>
      </c>
      <c r="P27" s="235" t="e">
        <f>MATCH(A27,A$1:A26,0)</f>
        <v>#N/A</v>
      </c>
      <c r="Q27" s="235" t="e">
        <f>MATCH(B27,B$1:B26,0)</f>
        <v>#N/A</v>
      </c>
      <c r="R27" s="235" t="e">
        <f>MATCH(C27,C$1:C26,0)</f>
        <v>#N/A</v>
      </c>
      <c r="S27" s="235" t="e">
        <f>MATCH(D27,D$1:D26,0)</f>
        <v>#N/A</v>
      </c>
      <c r="T27" s="235" t="e">
        <f>MATCH(E27,E$1:E26,0)</f>
        <v>#N/A</v>
      </c>
      <c r="U27" s="235" t="e">
        <f>MATCH(F27,F$1:F26,0)</f>
        <v>#N/A</v>
      </c>
      <c r="V27" s="13">
        <v>25</v>
      </c>
      <c r="W27" s="13">
        <f t="shared" si="1"/>
        <v>1</v>
      </c>
    </row>
    <row r="28" spans="1:23" ht="12" customHeight="1">
      <c r="A28" s="77"/>
      <c r="B28" s="78"/>
      <c r="C28" s="78"/>
      <c r="D28" s="78"/>
      <c r="E28" s="78"/>
      <c r="F28" s="78"/>
      <c r="G28" s="70" t="s">
        <v>143</v>
      </c>
      <c r="H28" s="22">
        <v>1994</v>
      </c>
      <c r="I28" s="30" t="str">
        <f t="shared" si="0"/>
        <v>J</v>
      </c>
      <c r="J28" s="23" t="s">
        <v>290</v>
      </c>
      <c r="K28" s="153">
        <v>26</v>
      </c>
      <c r="L28" s="13">
        <f>COUNTIF(G28:$G$292,G28)</f>
        <v>1</v>
      </c>
      <c r="M28" s="216" t="s">
        <v>64</v>
      </c>
      <c r="N28" s="217">
        <v>22</v>
      </c>
      <c r="O28" s="84">
        <v>39</v>
      </c>
      <c r="P28" s="235" t="e">
        <f>MATCH(A28,A$1:A27,0)</f>
        <v>#N/A</v>
      </c>
      <c r="Q28" s="235" t="e">
        <f>MATCH(B28,B$1:B27,0)</f>
        <v>#N/A</v>
      </c>
      <c r="R28" s="235" t="e">
        <f>MATCH(C28,C$1:C27,0)</f>
        <v>#N/A</v>
      </c>
      <c r="S28" s="235" t="e">
        <f>MATCH(D28,D$1:D27,0)</f>
        <v>#N/A</v>
      </c>
      <c r="T28" s="235" t="e">
        <f>MATCH(E28,E$1:E27,0)</f>
        <v>#N/A</v>
      </c>
      <c r="U28" s="235" t="e">
        <f>MATCH(F28,F$1:F27,0)</f>
        <v>#N/A</v>
      </c>
      <c r="V28" s="13">
        <v>26</v>
      </c>
      <c r="W28" s="13">
        <f t="shared" si="1"/>
        <v>1</v>
      </c>
    </row>
    <row r="29" spans="1:23" ht="12" customHeight="1">
      <c r="A29" s="77">
        <v>44</v>
      </c>
      <c r="B29" s="78">
        <v>37</v>
      </c>
      <c r="C29" s="78">
        <v>28</v>
      </c>
      <c r="D29" s="78"/>
      <c r="E29" s="78"/>
      <c r="F29" s="78"/>
      <c r="G29" s="70" t="s">
        <v>485</v>
      </c>
      <c r="H29" s="22">
        <v>1980</v>
      </c>
      <c r="I29" s="30" t="str">
        <f t="shared" si="0"/>
        <v>M</v>
      </c>
      <c r="J29" s="23" t="s">
        <v>486</v>
      </c>
      <c r="K29" s="153">
        <v>27</v>
      </c>
      <c r="L29" s="13">
        <f>COUNTIF(G29:$G$292,G29)</f>
        <v>1</v>
      </c>
      <c r="M29" s="216" t="s">
        <v>12</v>
      </c>
      <c r="N29" s="217">
        <v>40</v>
      </c>
      <c r="O29" s="84">
        <v>49</v>
      </c>
      <c r="P29" s="235" t="e">
        <f>MATCH(A29,A$1:A28,0)</f>
        <v>#N/A</v>
      </c>
      <c r="Q29" s="235" t="e">
        <f>MATCH(B29,B$1:B28,0)</f>
        <v>#N/A</v>
      </c>
      <c r="R29" s="235" t="e">
        <f>MATCH(C29,C$1:C28,0)</f>
        <v>#N/A</v>
      </c>
      <c r="S29" s="235" t="e">
        <f>MATCH(D29,D$1:D28,0)</f>
        <v>#N/A</v>
      </c>
      <c r="T29" s="235" t="e">
        <f>MATCH(E29,E$1:E28,0)</f>
        <v>#N/A</v>
      </c>
      <c r="U29" s="235" t="e">
        <f>MATCH(F29,F$1:F28,0)</f>
        <v>#N/A</v>
      </c>
      <c r="V29" s="13">
        <v>27</v>
      </c>
      <c r="W29" s="13">
        <f t="shared" si="1"/>
        <v>1</v>
      </c>
    </row>
    <row r="30" spans="1:23" ht="12" customHeight="1">
      <c r="A30" s="77"/>
      <c r="B30" s="78"/>
      <c r="C30" s="78">
        <v>59</v>
      </c>
      <c r="D30" s="78"/>
      <c r="E30" s="78"/>
      <c r="F30" s="78"/>
      <c r="G30" s="70" t="s">
        <v>144</v>
      </c>
      <c r="H30" s="22">
        <v>1960</v>
      </c>
      <c r="I30" s="30" t="str">
        <f t="shared" si="0"/>
        <v>MV2</v>
      </c>
      <c r="J30" s="23" t="s">
        <v>298</v>
      </c>
      <c r="K30" s="153">
        <v>28</v>
      </c>
      <c r="L30" s="13">
        <f>COUNTIF(G30:$G$292,G30)</f>
        <v>1</v>
      </c>
      <c r="M30" s="216" t="s">
        <v>16</v>
      </c>
      <c r="N30" s="217">
        <v>50</v>
      </c>
      <c r="O30" s="84">
        <v>59</v>
      </c>
      <c r="P30" s="235" t="e">
        <f>MATCH(A30,A$1:A29,0)</f>
        <v>#N/A</v>
      </c>
      <c r="Q30" s="235" t="e">
        <f>MATCH(B30,B$1:B29,0)</f>
        <v>#N/A</v>
      </c>
      <c r="R30" s="235" t="e">
        <f>MATCH(C30,C$1:C29,0)</f>
        <v>#N/A</v>
      </c>
      <c r="S30" s="235" t="e">
        <f>MATCH(D30,D$1:D29,0)</f>
        <v>#N/A</v>
      </c>
      <c r="T30" s="235" t="e">
        <f>MATCH(E30,E$1:E29,0)</f>
        <v>#N/A</v>
      </c>
      <c r="U30" s="235" t="e">
        <f>MATCH(F30,F$1:F29,0)</f>
        <v>#N/A</v>
      </c>
      <c r="V30" s="13">
        <v>28</v>
      </c>
      <c r="W30" s="13">
        <f t="shared" si="1"/>
        <v>1</v>
      </c>
    </row>
    <row r="31" spans="1:23" ht="12" customHeight="1" thickBot="1">
      <c r="A31" s="77"/>
      <c r="B31" s="78"/>
      <c r="C31" s="78">
        <v>52</v>
      </c>
      <c r="D31" s="78"/>
      <c r="E31" s="78"/>
      <c r="F31" s="78"/>
      <c r="G31" s="70" t="s">
        <v>145</v>
      </c>
      <c r="H31" s="22">
        <v>1968</v>
      </c>
      <c r="I31" s="30" t="str">
        <f t="shared" si="0"/>
        <v>MV1</v>
      </c>
      <c r="J31" s="23" t="s">
        <v>299</v>
      </c>
      <c r="K31" s="153">
        <v>29</v>
      </c>
      <c r="L31" s="13">
        <f>COUNTIF(G31:$G$292,G31)</f>
        <v>1</v>
      </c>
      <c r="M31" s="219" t="s">
        <v>62</v>
      </c>
      <c r="N31" s="218">
        <v>60</v>
      </c>
      <c r="O31" s="85">
        <v>100</v>
      </c>
      <c r="P31" s="235" t="e">
        <f>MATCH(A31,A$1:A30,0)</f>
        <v>#N/A</v>
      </c>
      <c r="Q31" s="235" t="e">
        <f>MATCH(B31,B$1:B30,0)</f>
        <v>#N/A</v>
      </c>
      <c r="R31" s="235" t="e">
        <f>MATCH(C31,C$1:C30,0)</f>
        <v>#N/A</v>
      </c>
      <c r="S31" s="235" t="e">
        <f>MATCH(D31,D$1:D30,0)</f>
        <v>#N/A</v>
      </c>
      <c r="T31" s="235" t="e">
        <f>MATCH(E31,E$1:E30,0)</f>
        <v>#N/A</v>
      </c>
      <c r="U31" s="235" t="e">
        <f>MATCH(F31,F$1:F30,0)</f>
        <v>#N/A</v>
      </c>
      <c r="V31" s="13">
        <v>29</v>
      </c>
      <c r="W31" s="13">
        <f t="shared" si="1"/>
        <v>1</v>
      </c>
    </row>
    <row r="32" spans="1:23" ht="12" customHeight="1">
      <c r="A32" s="77"/>
      <c r="B32" s="78"/>
      <c r="C32" s="78"/>
      <c r="D32" s="78"/>
      <c r="E32" s="78"/>
      <c r="F32" s="78"/>
      <c r="G32" s="229" t="s">
        <v>146</v>
      </c>
      <c r="H32" s="22">
        <v>1968</v>
      </c>
      <c r="I32" s="30" t="str">
        <f t="shared" si="0"/>
        <v>MV1</v>
      </c>
      <c r="J32" s="23" t="s">
        <v>3</v>
      </c>
      <c r="K32" s="153">
        <v>30</v>
      </c>
      <c r="L32" s="13">
        <f>COUNTIF(G32:$G$292,G32)</f>
        <v>1</v>
      </c>
      <c r="P32" s="235" t="e">
        <f>MATCH(A32,A$1:A31,0)</f>
        <v>#N/A</v>
      </c>
      <c r="Q32" s="235" t="e">
        <f>MATCH(B32,B$1:B31,0)</f>
        <v>#N/A</v>
      </c>
      <c r="R32" s="235" t="e">
        <f>MATCH(C32,C$1:C31,0)</f>
        <v>#N/A</v>
      </c>
      <c r="S32" s="235" t="e">
        <f>MATCH(D32,D$1:D31,0)</f>
        <v>#N/A</v>
      </c>
      <c r="T32" s="235" t="e">
        <f>MATCH(E32,E$1:E31,0)</f>
        <v>#N/A</v>
      </c>
      <c r="U32" s="235" t="e">
        <f>MATCH(F32,F$1:F31,0)</f>
        <v>#N/A</v>
      </c>
      <c r="V32" s="13">
        <v>30</v>
      </c>
      <c r="W32" s="13">
        <f t="shared" si="1"/>
        <v>1</v>
      </c>
    </row>
    <row r="33" spans="1:23" ht="12" customHeight="1">
      <c r="A33" s="77">
        <v>73</v>
      </c>
      <c r="B33" s="78">
        <v>46</v>
      </c>
      <c r="C33" s="78">
        <v>54</v>
      </c>
      <c r="D33" s="78"/>
      <c r="E33" s="78"/>
      <c r="F33" s="78"/>
      <c r="G33" s="70" t="s">
        <v>147</v>
      </c>
      <c r="H33" s="22">
        <v>1968</v>
      </c>
      <c r="I33" s="30" t="str">
        <f t="shared" si="0"/>
        <v>MV1</v>
      </c>
      <c r="J33" s="23" t="s">
        <v>300</v>
      </c>
      <c r="K33" s="153">
        <v>31</v>
      </c>
      <c r="L33" s="13">
        <f>COUNTIF(G33:$G$292,G33)</f>
        <v>1</v>
      </c>
      <c r="P33" s="235" t="e">
        <f>MATCH(A33,A$1:A32,0)</f>
        <v>#N/A</v>
      </c>
      <c r="Q33" s="235" t="e">
        <f>MATCH(B33,B$1:B32,0)</f>
        <v>#N/A</v>
      </c>
      <c r="R33" s="235" t="e">
        <f>MATCH(C33,C$1:C32,0)</f>
        <v>#N/A</v>
      </c>
      <c r="S33" s="235" t="e">
        <f>MATCH(D33,D$1:D32,0)</f>
        <v>#N/A</v>
      </c>
      <c r="T33" s="235" t="e">
        <f>MATCH(E33,E$1:E32,0)</f>
        <v>#N/A</v>
      </c>
      <c r="U33" s="235" t="e">
        <f>MATCH(F33,F$1:F32,0)</f>
        <v>#N/A</v>
      </c>
      <c r="V33" s="13">
        <v>31</v>
      </c>
      <c r="W33" s="13">
        <f t="shared" si="1"/>
        <v>1</v>
      </c>
    </row>
    <row r="34" spans="1:23" ht="12" customHeight="1">
      <c r="A34" s="77"/>
      <c r="B34" s="78"/>
      <c r="C34" s="78"/>
      <c r="D34" s="78"/>
      <c r="E34" s="78"/>
      <c r="F34" s="78"/>
      <c r="G34" s="229" t="s">
        <v>272</v>
      </c>
      <c r="H34" s="22">
        <v>1982</v>
      </c>
      <c r="I34" s="22" t="str">
        <f t="shared" si="0"/>
        <v>M</v>
      </c>
      <c r="J34" s="23" t="s">
        <v>352</v>
      </c>
      <c r="K34" s="153">
        <v>32</v>
      </c>
      <c r="L34" s="13">
        <f>COUNTIF(G34:$G$292,G34)</f>
        <v>1</v>
      </c>
      <c r="P34" s="235" t="e">
        <f>MATCH(A34,A$1:A33,0)</f>
        <v>#N/A</v>
      </c>
      <c r="Q34" s="235" t="e">
        <f>MATCH(B34,B$1:B33,0)</f>
        <v>#N/A</v>
      </c>
      <c r="R34" s="235" t="e">
        <f>MATCH(C34,C$1:C33,0)</f>
        <v>#N/A</v>
      </c>
      <c r="S34" s="235" t="e">
        <f>MATCH(D34,D$1:D33,0)</f>
        <v>#N/A</v>
      </c>
      <c r="T34" s="235" t="e">
        <f>MATCH(E34,E$1:E33,0)</f>
        <v>#N/A</v>
      </c>
      <c r="U34" s="235" t="e">
        <f>MATCH(F34,F$1:F33,0)</f>
        <v>#N/A</v>
      </c>
      <c r="V34" s="13">
        <v>32</v>
      </c>
      <c r="W34" s="13">
        <f t="shared" si="1"/>
        <v>1</v>
      </c>
    </row>
    <row r="35" spans="1:23" ht="12" customHeight="1">
      <c r="A35" s="77"/>
      <c r="B35" s="78"/>
      <c r="C35" s="78"/>
      <c r="D35" s="78"/>
      <c r="E35" s="78"/>
      <c r="F35" s="78"/>
      <c r="G35" s="70" t="s">
        <v>148</v>
      </c>
      <c r="H35" s="22">
        <v>1956</v>
      </c>
      <c r="I35" s="30" t="str">
        <f aca="true" t="shared" si="2" ref="I35:I66">IF((RIGHT($A$1,4)-H35)&gt;21,IF((RIGHT($A$1,4)-H35)&gt;39,IF((RIGHT($A$1,4)-H35)&gt;49,IF((RIGHT($A$1,4)-H35)&gt;59,"MV3","MV2"),"MV1"),"M"),"J")</f>
        <v>MV2</v>
      </c>
      <c r="J35" s="23" t="s">
        <v>301</v>
      </c>
      <c r="K35" s="153">
        <v>33</v>
      </c>
      <c r="L35" s="13">
        <f>COUNTIF(G35:$G$292,G35)</f>
        <v>1</v>
      </c>
      <c r="P35" s="235" t="e">
        <f>MATCH(A35,A$1:A34,0)</f>
        <v>#N/A</v>
      </c>
      <c r="Q35" s="235" t="e">
        <f>MATCH(B35,B$1:B34,0)</f>
        <v>#N/A</v>
      </c>
      <c r="R35" s="235" t="e">
        <f>MATCH(C35,C$1:C34,0)</f>
        <v>#N/A</v>
      </c>
      <c r="S35" s="235" t="e">
        <f>MATCH(D35,D$1:D34,0)</f>
        <v>#N/A</v>
      </c>
      <c r="T35" s="235" t="e">
        <f>MATCH(E35,E$1:E34,0)</f>
        <v>#N/A</v>
      </c>
      <c r="U35" s="235" t="e">
        <f>MATCH(F35,F$1:F34,0)</f>
        <v>#N/A</v>
      </c>
      <c r="V35" s="13">
        <v>33</v>
      </c>
      <c r="W35" s="13">
        <f t="shared" si="1"/>
        <v>1</v>
      </c>
    </row>
    <row r="36" spans="1:23" ht="12" customHeight="1">
      <c r="A36" s="77">
        <v>28</v>
      </c>
      <c r="B36" s="78"/>
      <c r="C36" s="78"/>
      <c r="D36" s="78"/>
      <c r="E36" s="78"/>
      <c r="F36" s="78"/>
      <c r="G36" s="70" t="s">
        <v>480</v>
      </c>
      <c r="H36" s="22">
        <v>1967</v>
      </c>
      <c r="I36" s="30" t="str">
        <f t="shared" si="2"/>
        <v>MV1</v>
      </c>
      <c r="J36" s="23" t="s">
        <v>68</v>
      </c>
      <c r="K36" s="153">
        <v>34</v>
      </c>
      <c r="L36" s="13">
        <f>COUNTIF(G36:$G$292,G36)</f>
        <v>1</v>
      </c>
      <c r="P36" s="235" t="e">
        <f>MATCH(A36,A$1:A35,0)</f>
        <v>#N/A</v>
      </c>
      <c r="Q36" s="235" t="e">
        <f>MATCH(B36,B$1:B35,0)</f>
        <v>#N/A</v>
      </c>
      <c r="R36" s="235" t="e">
        <f>MATCH(C36,C$1:C35,0)</f>
        <v>#N/A</v>
      </c>
      <c r="S36" s="235" t="e">
        <f>MATCH(D36,D$1:D35,0)</f>
        <v>#N/A</v>
      </c>
      <c r="T36" s="235" t="e">
        <f>MATCH(E36,E$1:E35,0)</f>
        <v>#N/A</v>
      </c>
      <c r="U36" s="235" t="e">
        <f>MATCH(F36,F$1:F35,0)</f>
        <v>#N/A</v>
      </c>
      <c r="V36" s="13">
        <v>34</v>
      </c>
      <c r="W36" s="13">
        <f t="shared" si="1"/>
        <v>1</v>
      </c>
    </row>
    <row r="37" spans="1:23" ht="12" customHeight="1">
      <c r="A37" s="77"/>
      <c r="B37" s="78"/>
      <c r="C37" s="78"/>
      <c r="D37" s="78"/>
      <c r="E37" s="78"/>
      <c r="F37" s="78"/>
      <c r="G37" s="70" t="s">
        <v>149</v>
      </c>
      <c r="H37" s="22">
        <v>1982</v>
      </c>
      <c r="I37" s="30" t="str">
        <f t="shared" si="2"/>
        <v>M</v>
      </c>
      <c r="J37" s="23" t="s">
        <v>301</v>
      </c>
      <c r="K37" s="153">
        <v>35</v>
      </c>
      <c r="L37" s="13">
        <f>COUNTIF(G37:$G$292,G37)</f>
        <v>1</v>
      </c>
      <c r="P37" s="235" t="e">
        <f>MATCH(A37,A$1:A36,0)</f>
        <v>#N/A</v>
      </c>
      <c r="Q37" s="235" t="e">
        <f>MATCH(B37,B$1:B36,0)</f>
        <v>#N/A</v>
      </c>
      <c r="R37" s="235" t="e">
        <f>MATCH(C37,C$1:C36,0)</f>
        <v>#N/A</v>
      </c>
      <c r="S37" s="235" t="e">
        <f>MATCH(D37,D$1:D36,0)</f>
        <v>#N/A</v>
      </c>
      <c r="T37" s="235" t="e">
        <f>MATCH(E37,E$1:E36,0)</f>
        <v>#N/A</v>
      </c>
      <c r="U37" s="235" t="e">
        <f>MATCH(F37,F$1:F36,0)</f>
        <v>#N/A</v>
      </c>
      <c r="V37" s="13">
        <v>35</v>
      </c>
      <c r="W37" s="13">
        <f t="shared" si="1"/>
        <v>1</v>
      </c>
    </row>
    <row r="38" spans="1:23" ht="12" customHeight="1">
      <c r="A38" s="77">
        <v>17</v>
      </c>
      <c r="B38" s="78"/>
      <c r="C38" s="78"/>
      <c r="D38" s="78"/>
      <c r="E38" s="78"/>
      <c r="F38" s="78"/>
      <c r="G38" s="229" t="s">
        <v>150</v>
      </c>
      <c r="H38" s="22">
        <v>1968</v>
      </c>
      <c r="I38" s="30" t="str">
        <f t="shared" si="2"/>
        <v>MV1</v>
      </c>
      <c r="J38" s="23" t="s">
        <v>302</v>
      </c>
      <c r="K38" s="153">
        <v>36</v>
      </c>
      <c r="L38" s="13">
        <f>COUNTIF(G38:$G$292,G38)</f>
        <v>1</v>
      </c>
      <c r="P38" s="235" t="e">
        <f>MATCH(A38,A$1:A37,0)</f>
        <v>#N/A</v>
      </c>
      <c r="Q38" s="235" t="e">
        <f>MATCH(B38,B$1:B37,0)</f>
        <v>#N/A</v>
      </c>
      <c r="R38" s="235" t="e">
        <f>MATCH(C38,C$1:C37,0)</f>
        <v>#N/A</v>
      </c>
      <c r="S38" s="235" t="e">
        <f>MATCH(D38,D$1:D37,0)</f>
        <v>#N/A</v>
      </c>
      <c r="T38" s="235" t="e">
        <f>MATCH(E38,E$1:E37,0)</f>
        <v>#N/A</v>
      </c>
      <c r="U38" s="235" t="e">
        <f>MATCH(F38,F$1:F37,0)</f>
        <v>#N/A</v>
      </c>
      <c r="V38" s="13">
        <v>36</v>
      </c>
      <c r="W38" s="13">
        <f t="shared" si="1"/>
        <v>1</v>
      </c>
    </row>
    <row r="39" spans="1:23" ht="12" customHeight="1">
      <c r="A39" s="77">
        <v>19</v>
      </c>
      <c r="B39" s="78">
        <v>5</v>
      </c>
      <c r="C39" s="78">
        <v>9</v>
      </c>
      <c r="D39" s="78"/>
      <c r="E39" s="78"/>
      <c r="F39" s="78"/>
      <c r="G39" s="70" t="s">
        <v>151</v>
      </c>
      <c r="H39" s="22">
        <v>1992</v>
      </c>
      <c r="I39" s="30" t="str">
        <f t="shared" si="2"/>
        <v>J</v>
      </c>
      <c r="J39" s="23" t="s">
        <v>303</v>
      </c>
      <c r="K39" s="153">
        <v>37</v>
      </c>
      <c r="L39" s="13">
        <f>COUNTIF(G39:$G$292,G39)</f>
        <v>1</v>
      </c>
      <c r="P39" s="235" t="e">
        <f>MATCH(A39,A$1:A38,0)</f>
        <v>#N/A</v>
      </c>
      <c r="Q39" s="235" t="e">
        <f>MATCH(B39,B$1:B38,0)</f>
        <v>#N/A</v>
      </c>
      <c r="R39" s="235" t="e">
        <f>MATCH(C39,C$1:C38,0)</f>
        <v>#N/A</v>
      </c>
      <c r="S39" s="235" t="e">
        <f>MATCH(D39,D$1:D38,0)</f>
        <v>#N/A</v>
      </c>
      <c r="T39" s="235" t="e">
        <f>MATCH(E39,E$1:E38,0)</f>
        <v>#N/A</v>
      </c>
      <c r="U39" s="235" t="e">
        <f>MATCH(F39,F$1:F38,0)</f>
        <v>#N/A</v>
      </c>
      <c r="V39" s="13">
        <v>37</v>
      </c>
      <c r="W39" s="13">
        <f t="shared" si="1"/>
        <v>1</v>
      </c>
    </row>
    <row r="40" spans="1:23" ht="12" customHeight="1">
      <c r="A40" s="77">
        <v>67</v>
      </c>
      <c r="B40" s="78">
        <v>50</v>
      </c>
      <c r="C40" s="78">
        <v>63</v>
      </c>
      <c r="D40" s="78"/>
      <c r="E40" s="78"/>
      <c r="F40" s="78"/>
      <c r="G40" s="70" t="s">
        <v>152</v>
      </c>
      <c r="H40" s="22">
        <v>1961</v>
      </c>
      <c r="I40" s="30" t="str">
        <f t="shared" si="2"/>
        <v>MV2</v>
      </c>
      <c r="J40" s="23" t="s">
        <v>304</v>
      </c>
      <c r="K40" s="153">
        <v>38</v>
      </c>
      <c r="L40" s="13">
        <f>COUNTIF(G40:$G$292,G40)</f>
        <v>1</v>
      </c>
      <c r="P40" s="235" t="e">
        <f>MATCH(A40,A$1:A39,0)</f>
        <v>#N/A</v>
      </c>
      <c r="Q40" s="235" t="e">
        <f>MATCH(B40,B$1:B39,0)</f>
        <v>#N/A</v>
      </c>
      <c r="R40" s="235" t="e">
        <f>MATCH(C40,C$1:C39,0)</f>
        <v>#N/A</v>
      </c>
      <c r="S40" s="235" t="e">
        <f>MATCH(D40,D$1:D39,0)</f>
        <v>#N/A</v>
      </c>
      <c r="T40" s="235" t="e">
        <f>MATCH(E40,E$1:E39,0)</f>
        <v>#N/A</v>
      </c>
      <c r="U40" s="235" t="e">
        <f>MATCH(F40,F$1:F39,0)</f>
        <v>#N/A</v>
      </c>
      <c r="V40" s="13">
        <v>38</v>
      </c>
      <c r="W40" s="13">
        <f t="shared" si="1"/>
        <v>1</v>
      </c>
    </row>
    <row r="41" spans="1:23" ht="12" customHeight="1">
      <c r="A41" s="77"/>
      <c r="B41" s="78"/>
      <c r="C41" s="78"/>
      <c r="D41" s="78"/>
      <c r="E41" s="78"/>
      <c r="F41" s="78"/>
      <c r="G41" s="229" t="s">
        <v>270</v>
      </c>
      <c r="H41" s="22">
        <v>1987</v>
      </c>
      <c r="I41" s="22" t="str">
        <f t="shared" si="2"/>
        <v>M</v>
      </c>
      <c r="J41" s="23" t="s">
        <v>326</v>
      </c>
      <c r="K41" s="153">
        <v>39</v>
      </c>
      <c r="L41" s="13">
        <f>COUNTIF(G41:$G$292,G41)</f>
        <v>1</v>
      </c>
      <c r="P41" s="235" t="e">
        <f>MATCH(A41,A$1:A40,0)</f>
        <v>#N/A</v>
      </c>
      <c r="Q41" s="235" t="e">
        <f>MATCH(B41,B$1:B40,0)</f>
        <v>#N/A</v>
      </c>
      <c r="R41" s="235" t="e">
        <f>MATCH(C41,C$1:C40,0)</f>
        <v>#N/A</v>
      </c>
      <c r="S41" s="235" t="e">
        <f>MATCH(D41,D$1:D40,0)</f>
        <v>#N/A</v>
      </c>
      <c r="T41" s="235" t="e">
        <f>MATCH(E41,E$1:E40,0)</f>
        <v>#N/A</v>
      </c>
      <c r="U41" s="235" t="e">
        <f>MATCH(F41,F$1:F40,0)</f>
        <v>#N/A</v>
      </c>
      <c r="V41" s="13">
        <v>39</v>
      </c>
      <c r="W41" s="13">
        <f t="shared" si="1"/>
        <v>1</v>
      </c>
    </row>
    <row r="42" spans="1:23" ht="12" customHeight="1">
      <c r="A42" s="77"/>
      <c r="B42" s="78">
        <v>33</v>
      </c>
      <c r="C42" s="78"/>
      <c r="D42" s="78"/>
      <c r="E42" s="78"/>
      <c r="F42" s="78"/>
      <c r="G42" s="70" t="s">
        <v>153</v>
      </c>
      <c r="H42" s="22">
        <v>1986</v>
      </c>
      <c r="I42" s="30" t="str">
        <f t="shared" si="2"/>
        <v>M</v>
      </c>
      <c r="J42" s="23" t="s">
        <v>2</v>
      </c>
      <c r="K42" s="153">
        <v>40</v>
      </c>
      <c r="L42" s="13">
        <f>COUNTIF(G42:$G$292,G42)</f>
        <v>1</v>
      </c>
      <c r="M42" s="38"/>
      <c r="P42" s="235" t="e">
        <f>MATCH(A42,A$1:A41,0)</f>
        <v>#N/A</v>
      </c>
      <c r="Q42" s="235" t="e">
        <f>MATCH(B42,B$1:B41,0)</f>
        <v>#N/A</v>
      </c>
      <c r="R42" s="235" t="e">
        <f>MATCH(C42,C$1:C41,0)</f>
        <v>#N/A</v>
      </c>
      <c r="S42" s="235" t="e">
        <f>MATCH(D42,D$1:D41,0)</f>
        <v>#N/A</v>
      </c>
      <c r="T42" s="235" t="e">
        <f>MATCH(E42,E$1:E41,0)</f>
        <v>#N/A</v>
      </c>
      <c r="U42" s="235" t="e">
        <f>MATCH(F42,F$1:F41,0)</f>
        <v>#N/A</v>
      </c>
      <c r="V42" s="13">
        <v>40</v>
      </c>
      <c r="W42" s="13">
        <f t="shared" si="1"/>
        <v>1</v>
      </c>
    </row>
    <row r="43" spans="1:23" ht="12" customHeight="1">
      <c r="A43" s="77"/>
      <c r="B43" s="78"/>
      <c r="C43" s="78">
        <v>55</v>
      </c>
      <c r="D43" s="78"/>
      <c r="E43" s="78"/>
      <c r="F43" s="78"/>
      <c r="G43" s="70" t="s">
        <v>154</v>
      </c>
      <c r="H43" s="30">
        <v>1986</v>
      </c>
      <c r="I43" s="30" t="str">
        <f t="shared" si="2"/>
        <v>M</v>
      </c>
      <c r="J43" s="42" t="s">
        <v>305</v>
      </c>
      <c r="K43" s="153">
        <v>41</v>
      </c>
      <c r="L43" s="13">
        <f>COUNTIF(G43:$G$292,G43)</f>
        <v>1</v>
      </c>
      <c r="M43" s="38"/>
      <c r="P43" s="235" t="e">
        <f>MATCH(A43,A$1:A42,0)</f>
        <v>#N/A</v>
      </c>
      <c r="Q43" s="235" t="e">
        <f>MATCH(B43,B$1:B42,0)</f>
        <v>#N/A</v>
      </c>
      <c r="R43" s="235" t="e">
        <f>MATCH(C43,C$1:C42,0)</f>
        <v>#N/A</v>
      </c>
      <c r="S43" s="235" t="e">
        <f>MATCH(D43,D$1:D42,0)</f>
        <v>#N/A</v>
      </c>
      <c r="T43" s="235" t="e">
        <f>MATCH(E43,E$1:E42,0)</f>
        <v>#N/A</v>
      </c>
      <c r="U43" s="235" t="e">
        <f>MATCH(F43,F$1:F42,0)</f>
        <v>#N/A</v>
      </c>
      <c r="V43" s="13">
        <v>41</v>
      </c>
      <c r="W43" s="13">
        <f t="shared" si="1"/>
        <v>1</v>
      </c>
    </row>
    <row r="44" spans="1:23" ht="12" customHeight="1">
      <c r="A44" s="77"/>
      <c r="B44" s="78"/>
      <c r="C44" s="78"/>
      <c r="D44" s="78"/>
      <c r="E44" s="78"/>
      <c r="F44" s="78"/>
      <c r="G44" s="70" t="s">
        <v>155</v>
      </c>
      <c r="H44" s="22">
        <v>1980</v>
      </c>
      <c r="I44" s="30" t="str">
        <f t="shared" si="2"/>
        <v>M</v>
      </c>
      <c r="J44" s="23" t="s">
        <v>305</v>
      </c>
      <c r="K44" s="153">
        <v>42</v>
      </c>
      <c r="L44" s="13">
        <f>COUNTIF(G44:$G$292,G44)</f>
        <v>1</v>
      </c>
      <c r="M44" s="38"/>
      <c r="P44" s="235" t="e">
        <f>MATCH(A44,A$1:A43,0)</f>
        <v>#N/A</v>
      </c>
      <c r="Q44" s="235" t="e">
        <f>MATCH(B44,B$1:B43,0)</f>
        <v>#N/A</v>
      </c>
      <c r="R44" s="235" t="e">
        <f>MATCH(C44,C$1:C43,0)</f>
        <v>#N/A</v>
      </c>
      <c r="S44" s="235" t="e">
        <f>MATCH(D44,D$1:D43,0)</f>
        <v>#N/A</v>
      </c>
      <c r="T44" s="235" t="e">
        <f>MATCH(E44,E$1:E43,0)</f>
        <v>#N/A</v>
      </c>
      <c r="U44" s="235" t="e">
        <f>MATCH(F44,F$1:F43,0)</f>
        <v>#N/A</v>
      </c>
      <c r="V44" s="13">
        <v>42</v>
      </c>
      <c r="W44" s="13">
        <f t="shared" si="1"/>
        <v>1</v>
      </c>
    </row>
    <row r="45" spans="1:23" ht="12" customHeight="1">
      <c r="A45" s="77">
        <v>30</v>
      </c>
      <c r="B45" s="78"/>
      <c r="C45" s="78"/>
      <c r="D45" s="78"/>
      <c r="E45" s="78"/>
      <c r="F45" s="78"/>
      <c r="G45" s="70" t="s">
        <v>156</v>
      </c>
      <c r="H45" s="22">
        <v>1983</v>
      </c>
      <c r="I45" s="30" t="str">
        <f t="shared" si="2"/>
        <v>M</v>
      </c>
      <c r="J45" s="23" t="s">
        <v>106</v>
      </c>
      <c r="K45" s="153">
        <v>43</v>
      </c>
      <c r="L45" s="13">
        <f>COUNTIF(G45:$G$292,G45)</f>
        <v>1</v>
      </c>
      <c r="M45" s="38"/>
      <c r="P45" s="235" t="e">
        <f>MATCH(A45,A$1:A44,0)</f>
        <v>#N/A</v>
      </c>
      <c r="Q45" s="235" t="e">
        <f>MATCH(B45,B$1:B44,0)</f>
        <v>#N/A</v>
      </c>
      <c r="R45" s="235" t="e">
        <f>MATCH(C45,C$1:C44,0)</f>
        <v>#N/A</v>
      </c>
      <c r="S45" s="235" t="e">
        <f>MATCH(D45,D$1:D44,0)</f>
        <v>#N/A</v>
      </c>
      <c r="T45" s="235" t="e">
        <f>MATCH(E45,E$1:E44,0)</f>
        <v>#N/A</v>
      </c>
      <c r="U45" s="235" t="e">
        <f>MATCH(F45,F$1:F44,0)</f>
        <v>#N/A</v>
      </c>
      <c r="V45" s="13">
        <v>43</v>
      </c>
      <c r="W45" s="13">
        <f t="shared" si="1"/>
        <v>1</v>
      </c>
    </row>
    <row r="46" spans="1:23" ht="12" customHeight="1">
      <c r="A46" s="77">
        <v>32</v>
      </c>
      <c r="B46" s="78">
        <v>35</v>
      </c>
      <c r="C46" s="78">
        <v>16</v>
      </c>
      <c r="D46" s="78"/>
      <c r="E46" s="78"/>
      <c r="F46" s="78"/>
      <c r="G46" s="229" t="s">
        <v>157</v>
      </c>
      <c r="H46" s="22">
        <v>1983</v>
      </c>
      <c r="I46" s="30" t="str">
        <f t="shared" si="2"/>
        <v>M</v>
      </c>
      <c r="J46" s="23" t="s">
        <v>285</v>
      </c>
      <c r="K46" s="153">
        <v>44</v>
      </c>
      <c r="L46" s="13">
        <f>COUNTIF(G46:$G$292,G46)</f>
        <v>1</v>
      </c>
      <c r="M46" s="38"/>
      <c r="P46" s="235" t="e">
        <f>MATCH(A46,A$1:A45,0)</f>
        <v>#N/A</v>
      </c>
      <c r="Q46" s="235" t="e">
        <f>MATCH(B46,B$1:B45,0)</f>
        <v>#N/A</v>
      </c>
      <c r="R46" s="235" t="e">
        <f>MATCH(C46,C$1:C45,0)</f>
        <v>#N/A</v>
      </c>
      <c r="S46" s="235" t="e">
        <f>MATCH(D46,D$1:D45,0)</f>
        <v>#N/A</v>
      </c>
      <c r="T46" s="235" t="e">
        <f>MATCH(E46,E$1:E45,0)</f>
        <v>#N/A</v>
      </c>
      <c r="U46" s="235" t="e">
        <f>MATCH(F46,F$1:F45,0)</f>
        <v>#N/A</v>
      </c>
      <c r="V46" s="13">
        <v>44</v>
      </c>
      <c r="W46" s="13">
        <f t="shared" si="1"/>
        <v>1</v>
      </c>
    </row>
    <row r="47" spans="1:23" ht="12" customHeight="1">
      <c r="A47" s="77">
        <v>27</v>
      </c>
      <c r="B47" s="78"/>
      <c r="C47" s="78">
        <v>39</v>
      </c>
      <c r="D47" s="78"/>
      <c r="E47" s="78"/>
      <c r="F47" s="78"/>
      <c r="G47" s="229" t="s">
        <v>479</v>
      </c>
      <c r="H47" s="22">
        <v>1955</v>
      </c>
      <c r="I47" s="30" t="str">
        <f t="shared" si="2"/>
        <v>MV2</v>
      </c>
      <c r="J47" s="23" t="s">
        <v>2</v>
      </c>
      <c r="K47" s="153">
        <v>45</v>
      </c>
      <c r="L47" s="13">
        <f>COUNTIF(G47:$G$292,G47)</f>
        <v>1</v>
      </c>
      <c r="M47" s="38"/>
      <c r="P47" s="235" t="e">
        <f>MATCH(A47,A$1:A46,0)</f>
        <v>#N/A</v>
      </c>
      <c r="Q47" s="235" t="e">
        <f>MATCH(B47,B$1:B46,0)</f>
        <v>#N/A</v>
      </c>
      <c r="R47" s="235" t="e">
        <f>MATCH(C47,C$1:C46,0)</f>
        <v>#N/A</v>
      </c>
      <c r="S47" s="235" t="e">
        <f>MATCH(D47,D$1:D46,0)</f>
        <v>#N/A</v>
      </c>
      <c r="T47" s="235" t="e">
        <f>MATCH(E47,E$1:E46,0)</f>
        <v>#N/A</v>
      </c>
      <c r="U47" s="235" t="e">
        <f>MATCH(F47,F$1:F46,0)</f>
        <v>#N/A</v>
      </c>
      <c r="V47" s="13">
        <v>45</v>
      </c>
      <c r="W47" s="13">
        <f t="shared" si="1"/>
        <v>1</v>
      </c>
    </row>
    <row r="48" spans="1:23" ht="12" customHeight="1">
      <c r="A48" s="77"/>
      <c r="B48" s="78"/>
      <c r="C48" s="78"/>
      <c r="D48" s="78"/>
      <c r="E48" s="78"/>
      <c r="F48" s="78"/>
      <c r="G48" s="229" t="s">
        <v>158</v>
      </c>
      <c r="H48" s="22">
        <v>1998</v>
      </c>
      <c r="I48" s="30" t="str">
        <f t="shared" si="2"/>
        <v>J</v>
      </c>
      <c r="J48" s="23" t="s">
        <v>13</v>
      </c>
      <c r="K48" s="153">
        <v>46</v>
      </c>
      <c r="L48" s="13">
        <f>COUNTIF(G48:$G$292,G48)</f>
        <v>1</v>
      </c>
      <c r="M48" s="38"/>
      <c r="P48" s="235" t="e">
        <f>MATCH(A48,A$1:A47,0)</f>
        <v>#N/A</v>
      </c>
      <c r="Q48" s="235" t="e">
        <f>MATCH(B48,B$1:B47,0)</f>
        <v>#N/A</v>
      </c>
      <c r="R48" s="235" t="e">
        <f>MATCH(C48,C$1:C47,0)</f>
        <v>#N/A</v>
      </c>
      <c r="S48" s="235" t="e">
        <f>MATCH(D48,D$1:D47,0)</f>
        <v>#N/A</v>
      </c>
      <c r="T48" s="235" t="e">
        <f>MATCH(E48,E$1:E47,0)</f>
        <v>#N/A</v>
      </c>
      <c r="U48" s="235" t="e">
        <f>MATCH(F48,F$1:F47,0)</f>
        <v>#N/A</v>
      </c>
      <c r="V48" s="13">
        <v>46</v>
      </c>
      <c r="W48" s="13">
        <f t="shared" si="1"/>
        <v>1</v>
      </c>
    </row>
    <row r="49" spans="1:23" ht="12" customHeight="1">
      <c r="A49" s="77"/>
      <c r="B49" s="78"/>
      <c r="C49" s="78"/>
      <c r="D49" s="78"/>
      <c r="E49" s="78"/>
      <c r="F49" s="78"/>
      <c r="G49" s="229" t="s">
        <v>159</v>
      </c>
      <c r="H49" s="22">
        <v>1990</v>
      </c>
      <c r="I49" s="30" t="str">
        <f t="shared" si="2"/>
        <v>M</v>
      </c>
      <c r="J49" s="23" t="s">
        <v>306</v>
      </c>
      <c r="K49" s="153">
        <v>47</v>
      </c>
      <c r="L49" s="13">
        <f>COUNTIF(G49:$G$292,G49)</f>
        <v>1</v>
      </c>
      <c r="M49" s="38"/>
      <c r="P49" s="235" t="e">
        <f>MATCH(A49,A$1:A48,0)</f>
        <v>#N/A</v>
      </c>
      <c r="Q49" s="235" t="e">
        <f>MATCH(B49,B$1:B48,0)</f>
        <v>#N/A</v>
      </c>
      <c r="R49" s="235" t="e">
        <f>MATCH(C49,C$1:C48,0)</f>
        <v>#N/A</v>
      </c>
      <c r="S49" s="235" t="e">
        <f>MATCH(D49,D$1:D48,0)</f>
        <v>#N/A</v>
      </c>
      <c r="T49" s="235" t="e">
        <f>MATCH(E49,E$1:E48,0)</f>
        <v>#N/A</v>
      </c>
      <c r="U49" s="235" t="e">
        <f>MATCH(F49,F$1:F48,0)</f>
        <v>#N/A</v>
      </c>
      <c r="V49" s="13">
        <v>47</v>
      </c>
      <c r="W49" s="13">
        <f t="shared" si="1"/>
        <v>1</v>
      </c>
    </row>
    <row r="50" spans="1:23" ht="12" customHeight="1">
      <c r="A50" s="77"/>
      <c r="B50" s="78"/>
      <c r="C50" s="78"/>
      <c r="D50" s="78"/>
      <c r="E50" s="78"/>
      <c r="F50" s="78"/>
      <c r="G50" s="229" t="s">
        <v>160</v>
      </c>
      <c r="H50" s="22">
        <v>1961</v>
      </c>
      <c r="I50" s="30" t="str">
        <f t="shared" si="2"/>
        <v>MV2</v>
      </c>
      <c r="J50" s="23" t="s">
        <v>307</v>
      </c>
      <c r="K50" s="153">
        <v>48</v>
      </c>
      <c r="L50" s="13">
        <f>COUNTIF(G50:$G$292,G50)</f>
        <v>1</v>
      </c>
      <c r="M50" s="38"/>
      <c r="P50" s="235" t="e">
        <f>MATCH(A50,A$1:A49,0)</f>
        <v>#N/A</v>
      </c>
      <c r="Q50" s="235" t="e">
        <f>MATCH(B50,B$1:B49,0)</f>
        <v>#N/A</v>
      </c>
      <c r="R50" s="235" t="e">
        <f>MATCH(C50,C$1:C49,0)</f>
        <v>#N/A</v>
      </c>
      <c r="S50" s="235" t="e">
        <f>MATCH(D50,D$1:D49,0)</f>
        <v>#N/A</v>
      </c>
      <c r="T50" s="235" t="e">
        <f>MATCH(E50,E$1:E49,0)</f>
        <v>#N/A</v>
      </c>
      <c r="U50" s="235" t="e">
        <f>MATCH(F50,F$1:F49,0)</f>
        <v>#N/A</v>
      </c>
      <c r="V50" s="13">
        <v>48</v>
      </c>
      <c r="W50" s="13">
        <f t="shared" si="1"/>
        <v>1</v>
      </c>
    </row>
    <row r="51" spans="1:23" ht="12" customHeight="1">
      <c r="A51" s="77"/>
      <c r="B51" s="78"/>
      <c r="C51" s="78"/>
      <c r="D51" s="78"/>
      <c r="E51" s="78"/>
      <c r="F51" s="78"/>
      <c r="G51" s="70" t="s">
        <v>161</v>
      </c>
      <c r="H51" s="22">
        <v>1968</v>
      </c>
      <c r="I51" s="30" t="str">
        <f t="shared" si="2"/>
        <v>MV1</v>
      </c>
      <c r="J51" s="23" t="s">
        <v>308</v>
      </c>
      <c r="K51" s="153">
        <v>49</v>
      </c>
      <c r="L51" s="13">
        <f>COUNTIF(G51:$G$292,G51)</f>
        <v>1</v>
      </c>
      <c r="M51" s="44"/>
      <c r="P51" s="235" t="e">
        <f>MATCH(A51,A$1:A50,0)</f>
        <v>#N/A</v>
      </c>
      <c r="Q51" s="235" t="e">
        <f>MATCH(B51,B$1:B50,0)</f>
        <v>#N/A</v>
      </c>
      <c r="R51" s="235" t="e">
        <f>MATCH(C51,C$1:C50,0)</f>
        <v>#N/A</v>
      </c>
      <c r="S51" s="235" t="e">
        <f>MATCH(D51,D$1:D50,0)</f>
        <v>#N/A</v>
      </c>
      <c r="T51" s="235" t="e">
        <f>MATCH(E51,E$1:E50,0)</f>
        <v>#N/A</v>
      </c>
      <c r="U51" s="235" t="e">
        <f>MATCH(F51,F$1:F50,0)</f>
        <v>#N/A</v>
      </c>
      <c r="V51" s="13">
        <v>49</v>
      </c>
      <c r="W51" s="13">
        <f t="shared" si="1"/>
        <v>1</v>
      </c>
    </row>
    <row r="52" spans="1:23" ht="12" customHeight="1">
      <c r="A52" s="77"/>
      <c r="B52" s="78"/>
      <c r="C52" s="78"/>
      <c r="D52" s="78"/>
      <c r="E52" s="78"/>
      <c r="F52" s="78"/>
      <c r="G52" s="229" t="s">
        <v>269</v>
      </c>
      <c r="H52" s="22">
        <v>1981</v>
      </c>
      <c r="I52" s="22" t="str">
        <f t="shared" si="2"/>
        <v>M</v>
      </c>
      <c r="J52" s="23" t="s">
        <v>322</v>
      </c>
      <c r="K52" s="153">
        <v>50</v>
      </c>
      <c r="L52" s="13">
        <f>COUNTIF(G52:$G$292,G52)</f>
        <v>1</v>
      </c>
      <c r="M52" s="44"/>
      <c r="P52" s="235" t="e">
        <f>MATCH(A52,A$1:A51,0)</f>
        <v>#N/A</v>
      </c>
      <c r="Q52" s="235" t="e">
        <f>MATCH(B52,B$1:B51,0)</f>
        <v>#N/A</v>
      </c>
      <c r="R52" s="235" t="e">
        <f>MATCH(C52,C$1:C51,0)</f>
        <v>#N/A</v>
      </c>
      <c r="S52" s="235" t="e">
        <f>MATCH(D52,D$1:D51,0)</f>
        <v>#N/A</v>
      </c>
      <c r="T52" s="235" t="e">
        <f>MATCH(E52,E$1:E51,0)</f>
        <v>#N/A</v>
      </c>
      <c r="U52" s="235" t="e">
        <f>MATCH(F52,F$1:F51,0)</f>
        <v>#N/A</v>
      </c>
      <c r="V52" s="13">
        <v>50</v>
      </c>
      <c r="W52" s="13">
        <f t="shared" si="1"/>
        <v>1</v>
      </c>
    </row>
    <row r="53" spans="1:23" ht="12" customHeight="1">
      <c r="A53" s="77"/>
      <c r="B53" s="78"/>
      <c r="C53" s="78"/>
      <c r="D53" s="78"/>
      <c r="E53" s="78"/>
      <c r="F53" s="78"/>
      <c r="G53" s="229" t="s">
        <v>276</v>
      </c>
      <c r="H53" s="22">
        <v>1991</v>
      </c>
      <c r="I53" s="22" t="str">
        <f t="shared" si="2"/>
        <v>M</v>
      </c>
      <c r="J53" s="23" t="s">
        <v>354</v>
      </c>
      <c r="K53" s="153">
        <v>51</v>
      </c>
      <c r="L53" s="13">
        <f>COUNTIF(G53:$G$292,G53)</f>
        <v>1</v>
      </c>
      <c r="M53" s="44"/>
      <c r="P53" s="235" t="e">
        <f>MATCH(A53,A$1:A52,0)</f>
        <v>#N/A</v>
      </c>
      <c r="Q53" s="235" t="e">
        <f>MATCH(B53,B$1:B52,0)</f>
        <v>#N/A</v>
      </c>
      <c r="R53" s="235" t="e">
        <f>MATCH(C53,C$1:C52,0)</f>
        <v>#N/A</v>
      </c>
      <c r="S53" s="235" t="e">
        <f>MATCH(D53,D$1:D52,0)</f>
        <v>#N/A</v>
      </c>
      <c r="T53" s="235" t="e">
        <f>MATCH(E53,E$1:E52,0)</f>
        <v>#N/A</v>
      </c>
      <c r="U53" s="235" t="e">
        <f>MATCH(F53,F$1:F52,0)</f>
        <v>#N/A</v>
      </c>
      <c r="V53" s="13">
        <v>51</v>
      </c>
      <c r="W53" s="13">
        <f t="shared" si="1"/>
        <v>1</v>
      </c>
    </row>
    <row r="54" spans="1:23" ht="12" customHeight="1">
      <c r="A54" s="77">
        <v>23</v>
      </c>
      <c r="B54" s="78">
        <v>14</v>
      </c>
      <c r="C54" s="78">
        <v>37</v>
      </c>
      <c r="D54" s="78"/>
      <c r="E54" s="78"/>
      <c r="F54" s="78"/>
      <c r="G54" s="70" t="s">
        <v>162</v>
      </c>
      <c r="H54" s="71">
        <v>1960</v>
      </c>
      <c r="I54" s="30" t="str">
        <f t="shared" si="2"/>
        <v>MV2</v>
      </c>
      <c r="J54" s="72" t="s">
        <v>309</v>
      </c>
      <c r="K54" s="153">
        <v>52</v>
      </c>
      <c r="L54" s="13">
        <f>COUNTIF(G54:$G$292,G54)</f>
        <v>1</v>
      </c>
      <c r="M54" s="26"/>
      <c r="P54" s="235" t="e">
        <f>MATCH(A54,A$1:A53,0)</f>
        <v>#N/A</v>
      </c>
      <c r="Q54" s="235" t="e">
        <f>MATCH(B54,B$1:B53,0)</f>
        <v>#N/A</v>
      </c>
      <c r="R54" s="235" t="e">
        <f>MATCH(C54,C$1:C53,0)</f>
        <v>#N/A</v>
      </c>
      <c r="S54" s="235" t="e">
        <f>MATCH(D54,D$1:D53,0)</f>
        <v>#N/A</v>
      </c>
      <c r="T54" s="235" t="e">
        <f>MATCH(E54,E$1:E53,0)</f>
        <v>#N/A</v>
      </c>
      <c r="U54" s="235" t="e">
        <f>MATCH(F54,F$1:F53,0)</f>
        <v>#N/A</v>
      </c>
      <c r="V54" s="13">
        <v>52</v>
      </c>
      <c r="W54" s="13">
        <f t="shared" si="1"/>
        <v>1</v>
      </c>
    </row>
    <row r="55" spans="1:23" ht="12" customHeight="1">
      <c r="A55" s="77"/>
      <c r="B55" s="78"/>
      <c r="C55" s="78"/>
      <c r="D55" s="78"/>
      <c r="E55" s="78"/>
      <c r="F55" s="78"/>
      <c r="G55" s="70" t="s">
        <v>163</v>
      </c>
      <c r="H55" s="22">
        <v>1938</v>
      </c>
      <c r="I55" s="30" t="str">
        <f t="shared" si="2"/>
        <v>MV3</v>
      </c>
      <c r="J55" s="23" t="s">
        <v>100</v>
      </c>
      <c r="K55" s="153">
        <v>53</v>
      </c>
      <c r="L55" s="13">
        <f>COUNTIF(G55:$G$292,G55)</f>
        <v>1</v>
      </c>
      <c r="M55" s="26"/>
      <c r="P55" s="235" t="e">
        <f>MATCH(A55,A$1:A54,0)</f>
        <v>#N/A</v>
      </c>
      <c r="Q55" s="235" t="e">
        <f>MATCH(B55,B$1:B54,0)</f>
        <v>#N/A</v>
      </c>
      <c r="R55" s="235" t="e">
        <f>MATCH(C55,C$1:C54,0)</f>
        <v>#N/A</v>
      </c>
      <c r="S55" s="235" t="e">
        <f>MATCH(D55,D$1:D54,0)</f>
        <v>#N/A</v>
      </c>
      <c r="T55" s="235" t="e">
        <f>MATCH(E55,E$1:E54,0)</f>
        <v>#N/A</v>
      </c>
      <c r="U55" s="235" t="e">
        <f>MATCH(F55,F$1:F54,0)</f>
        <v>#N/A</v>
      </c>
      <c r="V55" s="13">
        <v>53</v>
      </c>
      <c r="W55" s="13">
        <f t="shared" si="1"/>
        <v>1</v>
      </c>
    </row>
    <row r="56" spans="1:23" ht="12" customHeight="1">
      <c r="A56" s="77"/>
      <c r="B56" s="78"/>
      <c r="C56" s="78"/>
      <c r="D56" s="78"/>
      <c r="E56" s="78"/>
      <c r="F56" s="78"/>
      <c r="G56" s="70" t="s">
        <v>164</v>
      </c>
      <c r="H56" s="22">
        <v>1975</v>
      </c>
      <c r="I56" s="30" t="str">
        <f t="shared" si="2"/>
        <v>M</v>
      </c>
      <c r="J56" s="23" t="s">
        <v>310</v>
      </c>
      <c r="K56" s="153">
        <v>54</v>
      </c>
      <c r="L56" s="13">
        <f>COUNTIF(G56:$G$292,G56)</f>
        <v>1</v>
      </c>
      <c r="M56" s="44"/>
      <c r="P56" s="235" t="e">
        <f>MATCH(A56,A$1:A55,0)</f>
        <v>#N/A</v>
      </c>
      <c r="Q56" s="235" t="e">
        <f>MATCH(B56,B$1:B55,0)</f>
        <v>#N/A</v>
      </c>
      <c r="R56" s="235" t="e">
        <f>MATCH(C56,C$1:C55,0)</f>
        <v>#N/A</v>
      </c>
      <c r="S56" s="235" t="e">
        <f>MATCH(D56,D$1:D55,0)</f>
        <v>#N/A</v>
      </c>
      <c r="T56" s="235" t="e">
        <f>MATCH(E56,E$1:E55,0)</f>
        <v>#N/A</v>
      </c>
      <c r="U56" s="235" t="e">
        <f>MATCH(F56,F$1:F55,0)</f>
        <v>#N/A</v>
      </c>
      <c r="V56" s="13">
        <v>54</v>
      </c>
      <c r="W56" s="13">
        <f t="shared" si="1"/>
        <v>1</v>
      </c>
    </row>
    <row r="57" spans="1:23" ht="12" customHeight="1">
      <c r="A57" s="77"/>
      <c r="B57" s="78"/>
      <c r="C57" s="78"/>
      <c r="D57" s="78"/>
      <c r="E57" s="78"/>
      <c r="F57" s="78"/>
      <c r="G57" s="229" t="s">
        <v>165</v>
      </c>
      <c r="H57" s="22">
        <v>1982</v>
      </c>
      <c r="I57" s="30" t="str">
        <f t="shared" si="2"/>
        <v>M</v>
      </c>
      <c r="J57" s="23" t="s">
        <v>2</v>
      </c>
      <c r="K57" s="153">
        <v>55</v>
      </c>
      <c r="L57" s="13">
        <f>COUNTIF(G57:$G$292,G57)</f>
        <v>1</v>
      </c>
      <c r="M57" s="44"/>
      <c r="P57" s="235" t="e">
        <f>MATCH(A57,A$1:A56,0)</f>
        <v>#N/A</v>
      </c>
      <c r="Q57" s="235" t="e">
        <f>MATCH(B57,B$1:B56,0)</f>
        <v>#N/A</v>
      </c>
      <c r="R57" s="235" t="e">
        <f>MATCH(C57,C$1:C56,0)</f>
        <v>#N/A</v>
      </c>
      <c r="S57" s="235" t="e">
        <f>MATCH(D57,D$1:D56,0)</f>
        <v>#N/A</v>
      </c>
      <c r="T57" s="235" t="e">
        <f>MATCH(E57,E$1:E56,0)</f>
        <v>#N/A</v>
      </c>
      <c r="U57" s="235" t="e">
        <f>MATCH(F57,F$1:F56,0)</f>
        <v>#N/A</v>
      </c>
      <c r="V57" s="13">
        <v>55</v>
      </c>
      <c r="W57" s="13">
        <f t="shared" si="1"/>
        <v>1</v>
      </c>
    </row>
    <row r="58" spans="1:23" ht="12" customHeight="1">
      <c r="A58" s="77"/>
      <c r="B58" s="78"/>
      <c r="C58" s="78"/>
      <c r="D58" s="78"/>
      <c r="E58" s="78"/>
      <c r="F58" s="78"/>
      <c r="G58" s="70" t="s">
        <v>166</v>
      </c>
      <c r="H58" s="22">
        <v>1985</v>
      </c>
      <c r="I58" s="30" t="str">
        <f t="shared" si="2"/>
        <v>M</v>
      </c>
      <c r="J58" s="23" t="s">
        <v>100</v>
      </c>
      <c r="K58" s="153">
        <v>56</v>
      </c>
      <c r="L58" s="13">
        <f>COUNTIF(G58:$G$292,G58)</f>
        <v>1</v>
      </c>
      <c r="M58" s="44"/>
      <c r="P58" s="235" t="e">
        <f>MATCH(A58,A$1:A57,0)</f>
        <v>#N/A</v>
      </c>
      <c r="Q58" s="235" t="e">
        <f>MATCH(B58,B$1:B57,0)</f>
        <v>#N/A</v>
      </c>
      <c r="R58" s="235" t="e">
        <f>MATCH(C58,C$1:C57,0)</f>
        <v>#N/A</v>
      </c>
      <c r="S58" s="235" t="e">
        <f>MATCH(D58,D$1:D57,0)</f>
        <v>#N/A</v>
      </c>
      <c r="T58" s="235" t="e">
        <f>MATCH(E58,E$1:E57,0)</f>
        <v>#N/A</v>
      </c>
      <c r="U58" s="235" t="e">
        <f>MATCH(F58,F$1:F57,0)</f>
        <v>#N/A</v>
      </c>
      <c r="V58" s="13">
        <v>56</v>
      </c>
      <c r="W58" s="13">
        <f t="shared" si="1"/>
        <v>1</v>
      </c>
    </row>
    <row r="59" spans="1:23" ht="12" customHeight="1">
      <c r="A59" s="77"/>
      <c r="B59" s="78"/>
      <c r="C59" s="78"/>
      <c r="D59" s="78"/>
      <c r="E59" s="78"/>
      <c r="F59" s="78"/>
      <c r="G59" s="70" t="s">
        <v>167</v>
      </c>
      <c r="H59" s="22">
        <v>1969</v>
      </c>
      <c r="I59" s="30" t="str">
        <f t="shared" si="2"/>
        <v>MV1</v>
      </c>
      <c r="J59" s="23" t="s">
        <v>290</v>
      </c>
      <c r="K59" s="153">
        <v>57</v>
      </c>
      <c r="L59" s="13">
        <f>COUNTIF(G59:$G$292,G59)</f>
        <v>1</v>
      </c>
      <c r="M59" s="44"/>
      <c r="P59" s="235" t="e">
        <f>MATCH(A59,A$1:A58,0)</f>
        <v>#N/A</v>
      </c>
      <c r="Q59" s="235" t="e">
        <f>MATCH(B59,B$1:B58,0)</f>
        <v>#N/A</v>
      </c>
      <c r="R59" s="235" t="e">
        <f>MATCH(C59,C$1:C58,0)</f>
        <v>#N/A</v>
      </c>
      <c r="S59" s="235" t="e">
        <f>MATCH(D59,D$1:D58,0)</f>
        <v>#N/A</v>
      </c>
      <c r="T59" s="235" t="e">
        <f>MATCH(E59,E$1:E58,0)</f>
        <v>#N/A</v>
      </c>
      <c r="U59" s="235" t="e">
        <f>MATCH(F59,F$1:F58,0)</f>
        <v>#N/A</v>
      </c>
      <c r="V59" s="13">
        <v>57</v>
      </c>
      <c r="W59" s="13">
        <f t="shared" si="1"/>
        <v>1</v>
      </c>
    </row>
    <row r="60" spans="1:23" ht="12" customHeight="1">
      <c r="A60" s="77">
        <v>34</v>
      </c>
      <c r="B60" s="78"/>
      <c r="C60" s="78">
        <v>6</v>
      </c>
      <c r="D60" s="78"/>
      <c r="E60" s="78"/>
      <c r="F60" s="78"/>
      <c r="G60" s="70" t="s">
        <v>168</v>
      </c>
      <c r="H60" s="22">
        <v>1974</v>
      </c>
      <c r="I60" s="30" t="str">
        <f t="shared" si="2"/>
        <v>M</v>
      </c>
      <c r="J60" s="23" t="s">
        <v>18</v>
      </c>
      <c r="K60" s="153">
        <v>58</v>
      </c>
      <c r="L60" s="13">
        <f>COUNTIF(G60:$G$292,G60)</f>
        <v>1</v>
      </c>
      <c r="M60" s="44"/>
      <c r="P60" s="235" t="e">
        <f>MATCH(A60,A$1:A59,0)</f>
        <v>#N/A</v>
      </c>
      <c r="Q60" s="235" t="e">
        <f>MATCH(B60,B$1:B59,0)</f>
        <v>#N/A</v>
      </c>
      <c r="R60" s="235" t="e">
        <f>MATCH(C60,C$1:C59,0)</f>
        <v>#N/A</v>
      </c>
      <c r="S60" s="235" t="e">
        <f>MATCH(D60,D$1:D59,0)</f>
        <v>#N/A</v>
      </c>
      <c r="T60" s="235" t="e">
        <f>MATCH(E60,E$1:E59,0)</f>
        <v>#N/A</v>
      </c>
      <c r="U60" s="235" t="e">
        <f>MATCH(F60,F$1:F59,0)</f>
        <v>#N/A</v>
      </c>
      <c r="V60" s="13">
        <v>58</v>
      </c>
      <c r="W60" s="13">
        <f t="shared" si="1"/>
        <v>1</v>
      </c>
    </row>
    <row r="61" spans="1:23" ht="12" customHeight="1">
      <c r="A61" s="77"/>
      <c r="B61" s="78">
        <v>66</v>
      </c>
      <c r="C61" s="78"/>
      <c r="D61" s="78"/>
      <c r="E61" s="78"/>
      <c r="F61" s="78"/>
      <c r="G61" s="70" t="s">
        <v>169</v>
      </c>
      <c r="H61" s="22">
        <v>1971</v>
      </c>
      <c r="I61" s="30" t="str">
        <f t="shared" si="2"/>
        <v>MV1</v>
      </c>
      <c r="J61" s="23" t="s">
        <v>3</v>
      </c>
      <c r="K61" s="153">
        <v>59</v>
      </c>
      <c r="L61" s="13">
        <f>COUNTIF(G61:$G$292,G61)</f>
        <v>1</v>
      </c>
      <c r="M61" s="26"/>
      <c r="P61" s="235" t="e">
        <f>MATCH(A61,A$1:A60,0)</f>
        <v>#N/A</v>
      </c>
      <c r="Q61" s="235" t="e">
        <f>MATCH(B61,B$1:B60,0)</f>
        <v>#N/A</v>
      </c>
      <c r="R61" s="235" t="e">
        <f>MATCH(C61,C$1:C60,0)</f>
        <v>#N/A</v>
      </c>
      <c r="S61" s="235" t="e">
        <f>MATCH(D61,D$1:D60,0)</f>
        <v>#N/A</v>
      </c>
      <c r="T61" s="235" t="e">
        <f>MATCH(E61,E$1:E60,0)</f>
        <v>#N/A</v>
      </c>
      <c r="U61" s="235" t="e">
        <f>MATCH(F61,F$1:F60,0)</f>
        <v>#N/A</v>
      </c>
      <c r="V61" s="13">
        <v>59</v>
      </c>
      <c r="W61" s="13">
        <f t="shared" si="1"/>
        <v>1</v>
      </c>
    </row>
    <row r="62" spans="1:23" ht="12" customHeight="1">
      <c r="A62" s="77"/>
      <c r="B62" s="78"/>
      <c r="C62" s="78"/>
      <c r="D62" s="78"/>
      <c r="E62" s="78"/>
      <c r="F62" s="78"/>
      <c r="G62" s="70" t="s">
        <v>170</v>
      </c>
      <c r="H62" s="22">
        <v>1987</v>
      </c>
      <c r="I62" s="30" t="str">
        <f t="shared" si="2"/>
        <v>M</v>
      </c>
      <c r="J62" s="23" t="s">
        <v>311</v>
      </c>
      <c r="K62" s="153">
        <v>60</v>
      </c>
      <c r="L62" s="13">
        <f>COUNTIF(G62:$G$292,G62)</f>
        <v>1</v>
      </c>
      <c r="M62" s="26"/>
      <c r="P62" s="235" t="e">
        <f>MATCH(A62,A$1:A61,0)</f>
        <v>#N/A</v>
      </c>
      <c r="Q62" s="235" t="e">
        <f>MATCH(B62,B$1:B61,0)</f>
        <v>#N/A</v>
      </c>
      <c r="R62" s="235" t="e">
        <f>MATCH(C62,C$1:C61,0)</f>
        <v>#N/A</v>
      </c>
      <c r="S62" s="235" t="e">
        <f>MATCH(D62,D$1:D61,0)</f>
        <v>#N/A</v>
      </c>
      <c r="T62" s="235" t="e">
        <f>MATCH(E62,E$1:E61,0)</f>
        <v>#N/A</v>
      </c>
      <c r="U62" s="235" t="e">
        <f>MATCH(F62,F$1:F61,0)</f>
        <v>#N/A</v>
      </c>
      <c r="V62" s="13">
        <v>60</v>
      </c>
      <c r="W62" s="13">
        <f t="shared" si="1"/>
        <v>1</v>
      </c>
    </row>
    <row r="63" spans="1:23" ht="12" customHeight="1">
      <c r="A63" s="77">
        <v>36</v>
      </c>
      <c r="B63" s="78">
        <v>12</v>
      </c>
      <c r="C63" s="78">
        <v>12</v>
      </c>
      <c r="D63" s="78"/>
      <c r="E63" s="78"/>
      <c r="F63" s="78"/>
      <c r="G63" s="229" t="s">
        <v>171</v>
      </c>
      <c r="H63" s="22">
        <v>1973</v>
      </c>
      <c r="I63" s="30" t="str">
        <f t="shared" si="2"/>
        <v>MV1</v>
      </c>
      <c r="J63" s="23" t="s">
        <v>312</v>
      </c>
      <c r="K63" s="153">
        <v>61</v>
      </c>
      <c r="L63" s="13">
        <f>COUNTIF(G63:$G$292,G63)</f>
        <v>1</v>
      </c>
      <c r="M63" s="26"/>
      <c r="P63" s="235" t="e">
        <f>MATCH(A63,A$1:A62,0)</f>
        <v>#N/A</v>
      </c>
      <c r="Q63" s="235" t="e">
        <f>MATCH(B63,B$1:B62,0)</f>
        <v>#N/A</v>
      </c>
      <c r="R63" s="235" t="e">
        <f>MATCH(C63,C$1:C62,0)</f>
        <v>#N/A</v>
      </c>
      <c r="S63" s="235" t="e">
        <f>MATCH(D63,D$1:D62,0)</f>
        <v>#N/A</v>
      </c>
      <c r="T63" s="235" t="e">
        <f>MATCH(E63,E$1:E62,0)</f>
        <v>#N/A</v>
      </c>
      <c r="U63" s="235" t="e">
        <f>MATCH(F63,F$1:F62,0)</f>
        <v>#N/A</v>
      </c>
      <c r="V63" s="13">
        <v>61</v>
      </c>
      <c r="W63" s="13">
        <f t="shared" si="1"/>
        <v>1</v>
      </c>
    </row>
    <row r="64" spans="1:23" ht="12" customHeight="1">
      <c r="A64" s="77"/>
      <c r="B64" s="78"/>
      <c r="C64" s="78"/>
      <c r="D64" s="78"/>
      <c r="E64" s="78"/>
      <c r="F64" s="78"/>
      <c r="G64" s="229" t="s">
        <v>172</v>
      </c>
      <c r="H64" s="22">
        <v>1991</v>
      </c>
      <c r="I64" s="30" t="str">
        <f t="shared" si="2"/>
        <v>M</v>
      </c>
      <c r="J64" s="23" t="s">
        <v>100</v>
      </c>
      <c r="K64" s="153">
        <v>62</v>
      </c>
      <c r="L64" s="13">
        <f>COUNTIF(G64:$G$292,G64)</f>
        <v>1</v>
      </c>
      <c r="M64" s="26"/>
      <c r="P64" s="235" t="e">
        <f>MATCH(A64,A$1:A63,0)</f>
        <v>#N/A</v>
      </c>
      <c r="Q64" s="235" t="e">
        <f>MATCH(B64,B$1:B63,0)</f>
        <v>#N/A</v>
      </c>
      <c r="R64" s="235" t="e">
        <f>MATCH(C64,C$1:C63,0)</f>
        <v>#N/A</v>
      </c>
      <c r="S64" s="235" t="e">
        <f>MATCH(D64,D$1:D63,0)</f>
        <v>#N/A</v>
      </c>
      <c r="T64" s="235" t="e">
        <f>MATCH(E64,E$1:E63,0)</f>
        <v>#N/A</v>
      </c>
      <c r="U64" s="235" t="e">
        <f>MATCH(F64,F$1:F63,0)</f>
        <v>#N/A</v>
      </c>
      <c r="V64" s="13">
        <v>62</v>
      </c>
      <c r="W64" s="13">
        <f t="shared" si="1"/>
        <v>1</v>
      </c>
    </row>
    <row r="65" spans="1:23" ht="12" customHeight="1">
      <c r="A65" s="77">
        <v>40</v>
      </c>
      <c r="B65" s="78">
        <v>20</v>
      </c>
      <c r="C65" s="78">
        <v>21</v>
      </c>
      <c r="D65" s="78"/>
      <c r="E65" s="78"/>
      <c r="F65" s="78"/>
      <c r="G65" s="229" t="s">
        <v>173</v>
      </c>
      <c r="H65" s="22">
        <v>1968</v>
      </c>
      <c r="I65" s="30" t="str">
        <f t="shared" si="2"/>
        <v>MV1</v>
      </c>
      <c r="J65" s="23" t="s">
        <v>300</v>
      </c>
      <c r="K65" s="153">
        <v>63</v>
      </c>
      <c r="L65" s="13">
        <f>COUNTIF(G65:$G$292,G65)</f>
        <v>1</v>
      </c>
      <c r="M65" s="26"/>
      <c r="P65" s="235" t="e">
        <f>MATCH(A65,A$1:A64,0)</f>
        <v>#N/A</v>
      </c>
      <c r="Q65" s="235" t="e">
        <f>MATCH(B65,B$1:B64,0)</f>
        <v>#N/A</v>
      </c>
      <c r="R65" s="235" t="e">
        <f>MATCH(C65,C$1:C64,0)</f>
        <v>#N/A</v>
      </c>
      <c r="S65" s="235" t="e">
        <f>MATCH(D65,D$1:D64,0)</f>
        <v>#N/A</v>
      </c>
      <c r="T65" s="235" t="e">
        <f>MATCH(E65,E$1:E64,0)</f>
        <v>#N/A</v>
      </c>
      <c r="U65" s="235" t="e">
        <f>MATCH(F65,F$1:F64,0)</f>
        <v>#N/A</v>
      </c>
      <c r="V65" s="13">
        <v>63</v>
      </c>
      <c r="W65" s="13">
        <f t="shared" si="1"/>
        <v>1</v>
      </c>
    </row>
    <row r="66" spans="1:23" ht="12" customHeight="1">
      <c r="A66" s="77"/>
      <c r="B66" s="78"/>
      <c r="C66" s="78"/>
      <c r="D66" s="78"/>
      <c r="E66" s="78"/>
      <c r="F66" s="78"/>
      <c r="G66" s="70" t="s">
        <v>174</v>
      </c>
      <c r="H66" s="22">
        <v>1966</v>
      </c>
      <c r="I66" s="30" t="str">
        <f t="shared" si="2"/>
        <v>MV1</v>
      </c>
      <c r="J66" s="23" t="s">
        <v>2</v>
      </c>
      <c r="K66" s="153">
        <v>64</v>
      </c>
      <c r="L66" s="13">
        <f>COUNTIF(G66:$G$292,G66)</f>
        <v>1</v>
      </c>
      <c r="M66" s="44"/>
      <c r="P66" s="235" t="e">
        <f>MATCH(A66,A$1:A65,0)</f>
        <v>#N/A</v>
      </c>
      <c r="Q66" s="235" t="e">
        <f>MATCH(B66,B$1:B65,0)</f>
        <v>#N/A</v>
      </c>
      <c r="R66" s="235" t="e">
        <f>MATCH(C66,C$1:C65,0)</f>
        <v>#N/A</v>
      </c>
      <c r="S66" s="235" t="e">
        <f>MATCH(D66,D$1:D65,0)</f>
        <v>#N/A</v>
      </c>
      <c r="T66" s="235" t="e">
        <f>MATCH(E66,E$1:E65,0)</f>
        <v>#N/A</v>
      </c>
      <c r="U66" s="235" t="e">
        <f>MATCH(F66,F$1:F65,0)</f>
        <v>#N/A</v>
      </c>
      <c r="V66" s="13">
        <v>64</v>
      </c>
      <c r="W66" s="13">
        <f t="shared" si="1"/>
        <v>0</v>
      </c>
    </row>
    <row r="67" spans="1:23" ht="12" customHeight="1">
      <c r="A67" s="77"/>
      <c r="B67" s="78"/>
      <c r="C67" s="78"/>
      <c r="D67" s="78"/>
      <c r="E67" s="78"/>
      <c r="F67" s="78"/>
      <c r="G67" s="70" t="s">
        <v>175</v>
      </c>
      <c r="H67" s="22">
        <v>1985</v>
      </c>
      <c r="I67" s="30" t="str">
        <f aca="true" t="shared" si="3" ref="I67:I98">IF((RIGHT($A$1,4)-H67)&gt;21,IF((RIGHT($A$1,4)-H67)&gt;39,IF((RIGHT($A$1,4)-H67)&gt;49,IF((RIGHT($A$1,4)-H67)&gt;59,"MV3","MV2"),"MV1"),"M"),"J")</f>
        <v>M</v>
      </c>
      <c r="J67" s="23" t="s">
        <v>313</v>
      </c>
      <c r="K67" s="153">
        <v>65</v>
      </c>
      <c r="L67" s="13">
        <f>COUNTIF(G67:$G$292,G67)</f>
        <v>1</v>
      </c>
      <c r="M67" s="44"/>
      <c r="P67" s="235" t="e">
        <f>MATCH(A67,A$1:A66,0)</f>
        <v>#N/A</v>
      </c>
      <c r="Q67" s="235" t="e">
        <f>MATCH(B67,B$1:B66,0)</f>
        <v>#N/A</v>
      </c>
      <c r="R67" s="235" t="e">
        <f>MATCH(C67,C$1:C66,0)</f>
        <v>#N/A</v>
      </c>
      <c r="S67" s="235" t="e">
        <f>MATCH(D67,D$1:D66,0)</f>
        <v>#N/A</v>
      </c>
      <c r="T67" s="235" t="e">
        <f>MATCH(E67,E$1:E66,0)</f>
        <v>#N/A</v>
      </c>
      <c r="U67" s="235" t="e">
        <f>MATCH(F67,F$1:F66,0)</f>
        <v>#N/A</v>
      </c>
      <c r="V67" s="13">
        <v>65</v>
      </c>
      <c r="W67" s="13">
        <f t="shared" si="1"/>
        <v>1</v>
      </c>
    </row>
    <row r="68" spans="1:23" ht="12" customHeight="1">
      <c r="A68" s="77">
        <v>69</v>
      </c>
      <c r="B68" s="78">
        <v>30</v>
      </c>
      <c r="C68" s="78">
        <v>15</v>
      </c>
      <c r="D68" s="78"/>
      <c r="E68" s="78"/>
      <c r="F68" s="78"/>
      <c r="G68" s="229" t="s">
        <v>176</v>
      </c>
      <c r="H68" s="22">
        <v>1973</v>
      </c>
      <c r="I68" s="30" t="str">
        <f t="shared" si="3"/>
        <v>MV1</v>
      </c>
      <c r="J68" s="23" t="s">
        <v>294</v>
      </c>
      <c r="K68" s="153">
        <v>66</v>
      </c>
      <c r="L68" s="13">
        <f>COUNTIF(G68:$G$292,G68)</f>
        <v>1</v>
      </c>
      <c r="M68" s="44"/>
      <c r="P68" s="235" t="e">
        <f>MATCH(A68,A$1:A67,0)</f>
        <v>#N/A</v>
      </c>
      <c r="Q68" s="235" t="e">
        <f>MATCH(B68,B$1:B67,0)</f>
        <v>#N/A</v>
      </c>
      <c r="R68" s="235" t="e">
        <f>MATCH(C68,C$1:C67,0)</f>
        <v>#N/A</v>
      </c>
      <c r="S68" s="235" t="e">
        <f>MATCH(D68,D$1:D67,0)</f>
        <v>#N/A</v>
      </c>
      <c r="T68" s="235" t="e">
        <f>MATCH(E68,E$1:E67,0)</f>
        <v>#N/A</v>
      </c>
      <c r="U68" s="235" t="e">
        <f>MATCH(F68,F$1:F67,0)</f>
        <v>#N/A</v>
      </c>
      <c r="V68" s="13">
        <v>66</v>
      </c>
      <c r="W68" s="13">
        <f aca="true" t="shared" si="4" ref="W68:W116">COUNTIF($C$3:$C$292,V68)</f>
        <v>1</v>
      </c>
    </row>
    <row r="69" spans="1:23" ht="12" customHeight="1">
      <c r="A69" s="77"/>
      <c r="B69" s="78">
        <v>32</v>
      </c>
      <c r="C69" s="78">
        <v>57</v>
      </c>
      <c r="D69" s="78"/>
      <c r="E69" s="78"/>
      <c r="F69" s="78"/>
      <c r="G69" s="229" t="s">
        <v>541</v>
      </c>
      <c r="H69" s="22">
        <v>1980</v>
      </c>
      <c r="I69" s="30" t="str">
        <f t="shared" si="3"/>
        <v>M</v>
      </c>
      <c r="J69" s="23" t="s">
        <v>2</v>
      </c>
      <c r="K69" s="153">
        <v>67</v>
      </c>
      <c r="L69" s="13">
        <f>COUNTIF(G69:$G$292,G69)</f>
        <v>1</v>
      </c>
      <c r="M69" s="44"/>
      <c r="P69" s="235" t="e">
        <f>MATCH(A69,A$1:A68,0)</f>
        <v>#N/A</v>
      </c>
      <c r="Q69" s="235" t="e">
        <f>MATCH(B69,B$1:B68,0)</f>
        <v>#N/A</v>
      </c>
      <c r="R69" s="235" t="e">
        <f>MATCH(C69,C$1:C68,0)</f>
        <v>#N/A</v>
      </c>
      <c r="S69" s="235" t="e">
        <f>MATCH(D69,D$1:D68,0)</f>
        <v>#N/A</v>
      </c>
      <c r="T69" s="235" t="e">
        <f>MATCH(E69,E$1:E68,0)</f>
        <v>#N/A</v>
      </c>
      <c r="U69" s="235" t="e">
        <f>MATCH(F69,F$1:F68,0)</f>
        <v>#N/A</v>
      </c>
      <c r="V69" s="13">
        <v>67</v>
      </c>
      <c r="W69" s="13">
        <f t="shared" si="4"/>
        <v>0</v>
      </c>
    </row>
    <row r="70" spans="1:23" ht="12" customHeight="1">
      <c r="A70" s="77"/>
      <c r="B70" s="78"/>
      <c r="C70" s="78"/>
      <c r="D70" s="78"/>
      <c r="E70" s="78"/>
      <c r="F70" s="78"/>
      <c r="G70" s="229" t="s">
        <v>177</v>
      </c>
      <c r="H70" s="22">
        <v>1961</v>
      </c>
      <c r="I70" s="30" t="str">
        <f t="shared" si="3"/>
        <v>MV2</v>
      </c>
      <c r="J70" s="23" t="s">
        <v>314</v>
      </c>
      <c r="K70" s="153">
        <v>68</v>
      </c>
      <c r="L70" s="13">
        <f>COUNTIF(G70:$G$292,G70)</f>
        <v>1</v>
      </c>
      <c r="M70" s="44"/>
      <c r="P70" s="235" t="e">
        <f>MATCH(A70,A$1:A68,0)</f>
        <v>#N/A</v>
      </c>
      <c r="Q70" s="235" t="e">
        <f>MATCH(B70,B$1:B68,0)</f>
        <v>#N/A</v>
      </c>
      <c r="R70" s="235" t="e">
        <f>MATCH(C70,C$1:C68,0)</f>
        <v>#N/A</v>
      </c>
      <c r="S70" s="235" t="e">
        <f>MATCH(D70,D$1:D68,0)</f>
        <v>#N/A</v>
      </c>
      <c r="T70" s="235" t="e">
        <f>MATCH(E70,E$1:E68,0)</f>
        <v>#N/A</v>
      </c>
      <c r="U70" s="235" t="e">
        <f>MATCH(F70,F$1:F68,0)</f>
        <v>#N/A</v>
      </c>
      <c r="V70" s="13">
        <v>68</v>
      </c>
      <c r="W70" s="13">
        <f t="shared" si="4"/>
        <v>0</v>
      </c>
    </row>
    <row r="71" spans="1:23" ht="12" customHeight="1">
      <c r="A71" s="77">
        <v>2</v>
      </c>
      <c r="B71" s="78">
        <v>3</v>
      </c>
      <c r="C71" s="78"/>
      <c r="D71" s="78"/>
      <c r="E71" s="78"/>
      <c r="F71" s="78"/>
      <c r="G71" s="229" t="s">
        <v>178</v>
      </c>
      <c r="H71" s="22">
        <v>1997</v>
      </c>
      <c r="I71" s="30" t="str">
        <f t="shared" si="3"/>
        <v>J</v>
      </c>
      <c r="J71" s="23" t="s">
        <v>302</v>
      </c>
      <c r="K71" s="153">
        <v>69</v>
      </c>
      <c r="L71" s="13">
        <f>COUNTIF(G71:$G$292,G71)</f>
        <v>1</v>
      </c>
      <c r="M71" s="44"/>
      <c r="P71" s="235" t="e">
        <f>MATCH(A71,A$1:A70,0)</f>
        <v>#N/A</v>
      </c>
      <c r="Q71" s="235" t="e">
        <f>MATCH(B71,B$1:B70,0)</f>
        <v>#N/A</v>
      </c>
      <c r="R71" s="235" t="e">
        <f>MATCH(C71,C$1:C70,0)</f>
        <v>#N/A</v>
      </c>
      <c r="S71" s="235" t="e">
        <f>MATCH(D71,D$1:D70,0)</f>
        <v>#N/A</v>
      </c>
      <c r="T71" s="235" t="e">
        <f>MATCH(E71,E$1:E70,0)</f>
        <v>#N/A</v>
      </c>
      <c r="U71" s="235" t="e">
        <f>MATCH(F71,F$1:F70,0)</f>
        <v>#N/A</v>
      </c>
      <c r="V71" s="13">
        <v>69</v>
      </c>
      <c r="W71" s="13">
        <f t="shared" si="4"/>
        <v>0</v>
      </c>
    </row>
    <row r="72" spans="1:23" ht="12" customHeight="1">
      <c r="A72" s="77">
        <v>1</v>
      </c>
      <c r="B72" s="78">
        <v>2</v>
      </c>
      <c r="C72" s="78">
        <v>3</v>
      </c>
      <c r="D72" s="78"/>
      <c r="E72" s="78"/>
      <c r="F72" s="78"/>
      <c r="G72" s="70" t="s">
        <v>179</v>
      </c>
      <c r="H72" s="22">
        <v>1995</v>
      </c>
      <c r="I72" s="30" t="str">
        <f t="shared" si="3"/>
        <v>J</v>
      </c>
      <c r="J72" s="23" t="s">
        <v>302</v>
      </c>
      <c r="K72" s="153">
        <v>70</v>
      </c>
      <c r="L72" s="13">
        <f>COUNTIF(G72:$G$292,G72)</f>
        <v>1</v>
      </c>
      <c r="M72" s="44"/>
      <c r="P72" s="235" t="e">
        <f>MATCH(A72,A$1:A71,0)</f>
        <v>#N/A</v>
      </c>
      <c r="Q72" s="235" t="e">
        <f>MATCH(B72,B$1:B71,0)</f>
        <v>#N/A</v>
      </c>
      <c r="R72" s="235" t="e">
        <f>MATCH(C72,C$1:C71,0)</f>
        <v>#N/A</v>
      </c>
      <c r="S72" s="235" t="e">
        <f>MATCH(D72,D$1:D71,0)</f>
        <v>#N/A</v>
      </c>
      <c r="T72" s="235" t="e">
        <f>MATCH(E72,E$1:E71,0)</f>
        <v>#N/A</v>
      </c>
      <c r="U72" s="235" t="e">
        <f>MATCH(F72,F$1:F71,0)</f>
        <v>#N/A</v>
      </c>
      <c r="V72" s="13">
        <v>70</v>
      </c>
      <c r="W72" s="13">
        <f t="shared" si="4"/>
        <v>0</v>
      </c>
    </row>
    <row r="73" spans="1:23" ht="12" customHeight="1">
      <c r="A73" s="77"/>
      <c r="B73" s="78"/>
      <c r="C73" s="78"/>
      <c r="D73" s="78"/>
      <c r="E73" s="78"/>
      <c r="F73" s="78"/>
      <c r="G73" s="229" t="s">
        <v>180</v>
      </c>
      <c r="H73" s="22">
        <v>1986</v>
      </c>
      <c r="I73" s="22" t="str">
        <f t="shared" si="3"/>
        <v>M</v>
      </c>
      <c r="J73" s="23" t="s">
        <v>315</v>
      </c>
      <c r="K73" s="153">
        <v>71</v>
      </c>
      <c r="L73" s="13">
        <f>COUNTIF(G73:$G$292,G73)</f>
        <v>1</v>
      </c>
      <c r="M73" s="44"/>
      <c r="P73" s="235" t="e">
        <f>MATCH(A73,A$1:A72,0)</f>
        <v>#N/A</v>
      </c>
      <c r="Q73" s="235" t="e">
        <f>MATCH(B73,B$1:B72,0)</f>
        <v>#N/A</v>
      </c>
      <c r="R73" s="235" t="e">
        <f>MATCH(C73,C$1:C72,0)</f>
        <v>#N/A</v>
      </c>
      <c r="S73" s="235" t="e">
        <f>MATCH(D73,D$1:D72,0)</f>
        <v>#N/A</v>
      </c>
      <c r="T73" s="235" t="e">
        <f>MATCH(E73,E$1:E72,0)</f>
        <v>#N/A</v>
      </c>
      <c r="U73" s="235" t="e">
        <f>MATCH(F73,F$1:F72,0)</f>
        <v>#N/A</v>
      </c>
      <c r="V73" s="13">
        <v>71</v>
      </c>
      <c r="W73" s="13">
        <f t="shared" si="4"/>
        <v>0</v>
      </c>
    </row>
    <row r="74" spans="1:23" ht="12" customHeight="1">
      <c r="A74" s="77"/>
      <c r="B74" s="78"/>
      <c r="C74" s="78"/>
      <c r="D74" s="78"/>
      <c r="E74" s="78"/>
      <c r="F74" s="78"/>
      <c r="G74" s="229" t="s">
        <v>181</v>
      </c>
      <c r="H74" s="22">
        <v>1997</v>
      </c>
      <c r="I74" s="22" t="str">
        <f t="shared" si="3"/>
        <v>J</v>
      </c>
      <c r="J74" s="23" t="s">
        <v>13</v>
      </c>
      <c r="K74" s="153">
        <v>72</v>
      </c>
      <c r="L74" s="13">
        <f>COUNTIF(G74:$G$292,G74)</f>
        <v>1</v>
      </c>
      <c r="M74" s="44"/>
      <c r="P74" s="235" t="e">
        <f>MATCH(A74,A$1:A73,0)</f>
        <v>#N/A</v>
      </c>
      <c r="Q74" s="235" t="e">
        <f>MATCH(B74,B$1:B73,0)</f>
        <v>#N/A</v>
      </c>
      <c r="R74" s="235" t="e">
        <f>MATCH(C74,C$1:C73,0)</f>
        <v>#N/A</v>
      </c>
      <c r="S74" s="235" t="e">
        <f>MATCH(D74,D$1:D73,0)</f>
        <v>#N/A</v>
      </c>
      <c r="T74" s="235" t="e">
        <f>MATCH(E74,E$1:E73,0)</f>
        <v>#N/A</v>
      </c>
      <c r="U74" s="235" t="e">
        <f>MATCH(F74,F$1:F73,0)</f>
        <v>#N/A</v>
      </c>
      <c r="V74" s="13">
        <v>72</v>
      </c>
      <c r="W74" s="13">
        <f t="shared" si="4"/>
        <v>0</v>
      </c>
    </row>
    <row r="75" spans="1:23" ht="12" customHeight="1">
      <c r="A75" s="77">
        <v>54</v>
      </c>
      <c r="B75" s="78"/>
      <c r="C75" s="78">
        <v>33</v>
      </c>
      <c r="D75" s="78"/>
      <c r="E75" s="78"/>
      <c r="F75" s="78"/>
      <c r="G75" s="229" t="s">
        <v>182</v>
      </c>
      <c r="H75" s="22">
        <v>1974</v>
      </c>
      <c r="I75" s="22" t="str">
        <f t="shared" si="3"/>
        <v>M</v>
      </c>
      <c r="J75" s="23" t="s">
        <v>33</v>
      </c>
      <c r="K75" s="153">
        <v>73</v>
      </c>
      <c r="L75" s="13">
        <f>COUNTIF(G75:$G$292,G75)</f>
        <v>1</v>
      </c>
      <c r="M75" s="44"/>
      <c r="P75" s="235" t="e">
        <f>MATCH(A75,A$1:A74,0)</f>
        <v>#N/A</v>
      </c>
      <c r="Q75" s="235" t="e">
        <f>MATCH(B75,B$1:B74,0)</f>
        <v>#N/A</v>
      </c>
      <c r="R75" s="235" t="e">
        <f>MATCH(C75,C$1:C74,0)</f>
        <v>#N/A</v>
      </c>
      <c r="S75" s="235" t="e">
        <f>MATCH(D75,D$1:D74,0)</f>
        <v>#N/A</v>
      </c>
      <c r="T75" s="235" t="e">
        <f>MATCH(E75,E$1:E74,0)</f>
        <v>#N/A</v>
      </c>
      <c r="U75" s="235" t="e">
        <f>MATCH(F75,F$1:F74,0)</f>
        <v>#N/A</v>
      </c>
      <c r="V75" s="13">
        <v>73</v>
      </c>
      <c r="W75" s="13">
        <f t="shared" si="4"/>
        <v>0</v>
      </c>
    </row>
    <row r="76" spans="1:23" ht="12" customHeight="1">
      <c r="A76" s="77"/>
      <c r="B76" s="78"/>
      <c r="C76" s="78"/>
      <c r="D76" s="78"/>
      <c r="E76" s="78"/>
      <c r="F76" s="78"/>
      <c r="G76" s="229" t="s">
        <v>183</v>
      </c>
      <c r="H76" s="22">
        <v>1983</v>
      </c>
      <c r="I76" s="22" t="str">
        <f t="shared" si="3"/>
        <v>M</v>
      </c>
      <c r="J76" s="23" t="s">
        <v>316</v>
      </c>
      <c r="K76" s="153">
        <v>74</v>
      </c>
      <c r="L76" s="13">
        <f>COUNTIF(G76:$G$292,G76)</f>
        <v>1</v>
      </c>
      <c r="M76" s="44"/>
      <c r="P76" s="235" t="e">
        <f>MATCH(A76,A$1:A75,0)</f>
        <v>#N/A</v>
      </c>
      <c r="Q76" s="235" t="e">
        <f>MATCH(B76,B$1:B75,0)</f>
        <v>#N/A</v>
      </c>
      <c r="R76" s="235" t="e">
        <f>MATCH(C76,C$1:C75,0)</f>
        <v>#N/A</v>
      </c>
      <c r="S76" s="235" t="e">
        <f>MATCH(D76,D$1:D75,0)</f>
        <v>#N/A</v>
      </c>
      <c r="T76" s="235" t="e">
        <f>MATCH(E76,E$1:E75,0)</f>
        <v>#N/A</v>
      </c>
      <c r="U76" s="235" t="e">
        <f>MATCH(F76,F$1:F75,0)</f>
        <v>#N/A</v>
      </c>
      <c r="V76" s="13">
        <v>74</v>
      </c>
      <c r="W76" s="13">
        <f t="shared" si="4"/>
        <v>0</v>
      </c>
    </row>
    <row r="77" spans="1:23" ht="12" customHeight="1">
      <c r="A77" s="77"/>
      <c r="B77" s="78"/>
      <c r="C77" s="78"/>
      <c r="D77" s="78"/>
      <c r="E77" s="78"/>
      <c r="F77" s="78"/>
      <c r="G77" s="229" t="s">
        <v>184</v>
      </c>
      <c r="H77" s="22">
        <v>1988</v>
      </c>
      <c r="I77" s="22" t="str">
        <f t="shared" si="3"/>
        <v>M</v>
      </c>
      <c r="J77" s="23" t="s">
        <v>101</v>
      </c>
      <c r="K77" s="153">
        <v>75</v>
      </c>
      <c r="L77" s="13">
        <f>COUNTIF(G77:$G$292,G77)</f>
        <v>1</v>
      </c>
      <c r="M77" s="44"/>
      <c r="P77" s="235" t="e">
        <f>MATCH(A77,A$1:A76,0)</f>
        <v>#N/A</v>
      </c>
      <c r="Q77" s="235" t="e">
        <f>MATCH(B77,B$1:B76,0)</f>
        <v>#N/A</v>
      </c>
      <c r="R77" s="235" t="e">
        <f>MATCH(C77,C$1:C76,0)</f>
        <v>#N/A</v>
      </c>
      <c r="S77" s="235" t="e">
        <f>MATCH(D77,D$1:D76,0)</f>
        <v>#N/A</v>
      </c>
      <c r="T77" s="235" t="e">
        <f>MATCH(E77,E$1:E76,0)</f>
        <v>#N/A</v>
      </c>
      <c r="U77" s="235" t="e">
        <f>MATCH(F77,F$1:F76,0)</f>
        <v>#N/A</v>
      </c>
      <c r="V77" s="13">
        <v>75</v>
      </c>
      <c r="W77" s="13">
        <f t="shared" si="4"/>
        <v>0</v>
      </c>
    </row>
    <row r="78" spans="1:23" ht="12" customHeight="1">
      <c r="A78" s="77"/>
      <c r="B78" s="78"/>
      <c r="C78" s="78"/>
      <c r="D78" s="78"/>
      <c r="E78" s="78"/>
      <c r="F78" s="78"/>
      <c r="G78" s="229" t="s">
        <v>186</v>
      </c>
      <c r="H78" s="22">
        <v>1977</v>
      </c>
      <c r="I78" s="22" t="str">
        <f t="shared" si="3"/>
        <v>M</v>
      </c>
      <c r="J78" s="23" t="s">
        <v>24</v>
      </c>
      <c r="K78" s="153">
        <v>76</v>
      </c>
      <c r="L78" s="13">
        <f>COUNTIF(G78:$G$292,G78)</f>
        <v>1</v>
      </c>
      <c r="M78" s="44"/>
      <c r="P78" s="235" t="e">
        <f>MATCH(A78,A$1:A77,0)</f>
        <v>#N/A</v>
      </c>
      <c r="Q78" s="235" t="e">
        <f>MATCH(B78,B$1:B77,0)</f>
        <v>#N/A</v>
      </c>
      <c r="R78" s="235" t="e">
        <f>MATCH(C78,C$1:C77,0)</f>
        <v>#N/A</v>
      </c>
      <c r="S78" s="235" t="e">
        <f>MATCH(D78,D$1:D77,0)</f>
        <v>#N/A</v>
      </c>
      <c r="T78" s="235" t="e">
        <f>MATCH(E78,E$1:E77,0)</f>
        <v>#N/A</v>
      </c>
      <c r="U78" s="235" t="e">
        <f>MATCH(F78,F$1:F77,0)</f>
        <v>#N/A</v>
      </c>
      <c r="V78" s="13">
        <v>76</v>
      </c>
      <c r="W78" s="13">
        <f t="shared" si="4"/>
        <v>0</v>
      </c>
    </row>
    <row r="79" spans="1:23" ht="12" customHeight="1">
      <c r="A79" s="77"/>
      <c r="B79" s="78"/>
      <c r="C79" s="78"/>
      <c r="D79" s="78"/>
      <c r="E79" s="78"/>
      <c r="F79" s="78"/>
      <c r="G79" s="229" t="s">
        <v>185</v>
      </c>
      <c r="H79" s="22">
        <v>1965</v>
      </c>
      <c r="I79" s="22" t="str">
        <f t="shared" si="3"/>
        <v>MV1</v>
      </c>
      <c r="J79" s="23" t="s">
        <v>317</v>
      </c>
      <c r="K79" s="153">
        <v>77</v>
      </c>
      <c r="L79" s="13">
        <f>COUNTIF(G79:$G$292,G79)</f>
        <v>1</v>
      </c>
      <c r="M79" s="44"/>
      <c r="P79" s="235" t="e">
        <f>MATCH(A79,A$1:A78,0)</f>
        <v>#N/A</v>
      </c>
      <c r="Q79" s="235" t="e">
        <f>MATCH(B79,B$1:B78,0)</f>
        <v>#N/A</v>
      </c>
      <c r="R79" s="235" t="e">
        <f>MATCH(C79,C$1:C78,0)</f>
        <v>#N/A</v>
      </c>
      <c r="S79" s="235" t="e">
        <f>MATCH(D79,D$1:D78,0)</f>
        <v>#N/A</v>
      </c>
      <c r="T79" s="235" t="e">
        <f>MATCH(E79,E$1:E78,0)</f>
        <v>#N/A</v>
      </c>
      <c r="U79" s="235" t="e">
        <f>MATCH(F79,F$1:F78,0)</f>
        <v>#N/A</v>
      </c>
      <c r="V79" s="13">
        <v>77</v>
      </c>
      <c r="W79" s="13">
        <f t="shared" si="4"/>
        <v>0</v>
      </c>
    </row>
    <row r="80" spans="1:23" ht="12" customHeight="1">
      <c r="A80" s="77">
        <v>42</v>
      </c>
      <c r="B80" s="78">
        <v>45</v>
      </c>
      <c r="C80" s="78">
        <v>14</v>
      </c>
      <c r="D80" s="78"/>
      <c r="E80" s="78"/>
      <c r="F80" s="78"/>
      <c r="G80" s="229" t="s">
        <v>187</v>
      </c>
      <c r="H80" s="22">
        <v>1979</v>
      </c>
      <c r="I80" s="22" t="str">
        <f t="shared" si="3"/>
        <v>M</v>
      </c>
      <c r="J80" s="23" t="s">
        <v>291</v>
      </c>
      <c r="K80" s="153">
        <v>78</v>
      </c>
      <c r="L80" s="13">
        <f>COUNTIF(G80:$G$292,G80)</f>
        <v>1</v>
      </c>
      <c r="M80" s="44"/>
      <c r="P80" s="235" t="e">
        <f>MATCH(A80,A$1:A79,0)</f>
        <v>#N/A</v>
      </c>
      <c r="Q80" s="235" t="e">
        <f>MATCH(B80,B$1:B79,0)</f>
        <v>#N/A</v>
      </c>
      <c r="R80" s="235" t="e">
        <f>MATCH(C80,C$1:C79,0)</f>
        <v>#N/A</v>
      </c>
      <c r="S80" s="235" t="e">
        <f>MATCH(D80,D$1:D79,0)</f>
        <v>#N/A</v>
      </c>
      <c r="T80" s="235" t="e">
        <f>MATCH(E80,E$1:E79,0)</f>
        <v>#N/A</v>
      </c>
      <c r="U80" s="235" t="e">
        <f>MATCH(F80,F$1:F79,0)</f>
        <v>#N/A</v>
      </c>
      <c r="V80" s="13">
        <v>78</v>
      </c>
      <c r="W80" s="13">
        <f t="shared" si="4"/>
        <v>0</v>
      </c>
    </row>
    <row r="81" spans="1:23" ht="12" customHeight="1">
      <c r="A81" s="77"/>
      <c r="B81" s="78"/>
      <c r="C81" s="78"/>
      <c r="D81" s="78"/>
      <c r="E81" s="78"/>
      <c r="F81" s="78"/>
      <c r="G81" s="229" t="s">
        <v>188</v>
      </c>
      <c r="H81" s="22">
        <v>1976</v>
      </c>
      <c r="I81" s="22" t="str">
        <f t="shared" si="3"/>
        <v>M</v>
      </c>
      <c r="J81" s="23" t="s">
        <v>68</v>
      </c>
      <c r="K81" s="153">
        <v>79</v>
      </c>
      <c r="L81" s="13">
        <f>COUNTIF(G81:$G$292,G81)</f>
        <v>1</v>
      </c>
      <c r="M81" s="44"/>
      <c r="P81" s="235" t="e">
        <f>MATCH(A81,A$1:A80,0)</f>
        <v>#N/A</v>
      </c>
      <c r="Q81" s="235" t="e">
        <f>MATCH(B81,B$1:B80,0)</f>
        <v>#N/A</v>
      </c>
      <c r="R81" s="235" t="e">
        <f>MATCH(C81,C$1:C80,0)</f>
        <v>#N/A</v>
      </c>
      <c r="S81" s="235" t="e">
        <f>MATCH(D81,D$1:D80,0)</f>
        <v>#N/A</v>
      </c>
      <c r="T81" s="235" t="e">
        <f>MATCH(E81,E$1:E80,0)</f>
        <v>#N/A</v>
      </c>
      <c r="U81" s="235" t="e">
        <f>MATCH(F81,F$1:F80,0)</f>
        <v>#N/A</v>
      </c>
      <c r="V81" s="13">
        <v>79</v>
      </c>
      <c r="W81" s="13">
        <f t="shared" si="4"/>
        <v>0</v>
      </c>
    </row>
    <row r="82" spans="1:23" ht="12" customHeight="1">
      <c r="A82" s="77"/>
      <c r="B82" s="78"/>
      <c r="C82" s="78"/>
      <c r="D82" s="78"/>
      <c r="E82" s="78"/>
      <c r="F82" s="78"/>
      <c r="G82" s="229" t="s">
        <v>189</v>
      </c>
      <c r="H82" s="22">
        <v>1984</v>
      </c>
      <c r="I82" s="22" t="str">
        <f t="shared" si="3"/>
        <v>M</v>
      </c>
      <c r="J82" s="23" t="s">
        <v>13</v>
      </c>
      <c r="K82" s="153">
        <v>80</v>
      </c>
      <c r="L82" s="13">
        <f>COUNTIF(G82:$G$292,G82)</f>
        <v>1</v>
      </c>
      <c r="M82" s="44"/>
      <c r="P82" s="235" t="e">
        <f>MATCH(A82,A$1:A81,0)</f>
        <v>#N/A</v>
      </c>
      <c r="Q82" s="235" t="e">
        <f>MATCH(B82,B$1:B81,0)</f>
        <v>#N/A</v>
      </c>
      <c r="R82" s="235" t="e">
        <f>MATCH(C82,C$1:C81,0)</f>
        <v>#N/A</v>
      </c>
      <c r="S82" s="235" t="e">
        <f>MATCH(D82,D$1:D81,0)</f>
        <v>#N/A</v>
      </c>
      <c r="T82" s="235" t="e">
        <f>MATCH(E82,E$1:E81,0)</f>
        <v>#N/A</v>
      </c>
      <c r="U82" s="235" t="e">
        <f>MATCH(F82,F$1:F81,0)</f>
        <v>#N/A</v>
      </c>
      <c r="V82" s="13">
        <v>80</v>
      </c>
      <c r="W82" s="13">
        <f t="shared" si="4"/>
        <v>0</v>
      </c>
    </row>
    <row r="83" spans="1:23" ht="12" customHeight="1">
      <c r="A83" s="77"/>
      <c r="B83" s="78"/>
      <c r="C83" s="78"/>
      <c r="D83" s="78"/>
      <c r="E83" s="78"/>
      <c r="F83" s="78"/>
      <c r="G83" s="229" t="s">
        <v>190</v>
      </c>
      <c r="H83" s="22">
        <v>1976</v>
      </c>
      <c r="I83" s="22" t="str">
        <f t="shared" si="3"/>
        <v>M</v>
      </c>
      <c r="J83" s="23" t="s">
        <v>3</v>
      </c>
      <c r="K83" s="153">
        <v>81</v>
      </c>
      <c r="L83" s="13">
        <f>COUNTIF(G83:$G$292,G83)</f>
        <v>1</v>
      </c>
      <c r="M83" s="44"/>
      <c r="P83" s="235" t="e">
        <f>MATCH(A83,A$1:A82,0)</f>
        <v>#N/A</v>
      </c>
      <c r="Q83" s="235" t="e">
        <f>MATCH(B83,B$1:B82,0)</f>
        <v>#N/A</v>
      </c>
      <c r="R83" s="235" t="e">
        <f>MATCH(C83,C$1:C82,0)</f>
        <v>#N/A</v>
      </c>
      <c r="S83" s="235" t="e">
        <f>MATCH(D83,D$1:D82,0)</f>
        <v>#N/A</v>
      </c>
      <c r="T83" s="235" t="e">
        <f>MATCH(E83,E$1:E82,0)</f>
        <v>#N/A</v>
      </c>
      <c r="U83" s="235" t="e">
        <f>MATCH(F83,F$1:F82,0)</f>
        <v>#N/A</v>
      </c>
      <c r="V83" s="13">
        <v>81</v>
      </c>
      <c r="W83" s="13">
        <f t="shared" si="4"/>
        <v>0</v>
      </c>
    </row>
    <row r="84" spans="1:23" ht="12" customHeight="1">
      <c r="A84" s="77"/>
      <c r="B84" s="78"/>
      <c r="C84" s="78"/>
      <c r="D84" s="78"/>
      <c r="E84" s="78"/>
      <c r="F84" s="78"/>
      <c r="G84" s="229" t="s">
        <v>191</v>
      </c>
      <c r="H84" s="22">
        <v>1982</v>
      </c>
      <c r="I84" s="22" t="str">
        <f t="shared" si="3"/>
        <v>M</v>
      </c>
      <c r="J84" s="23" t="s">
        <v>315</v>
      </c>
      <c r="K84" s="153">
        <v>82</v>
      </c>
      <c r="L84" s="13">
        <f>COUNTIF(G84:$G$292,G84)</f>
        <v>1</v>
      </c>
      <c r="M84" s="44"/>
      <c r="P84" s="235" t="e">
        <f>MATCH(A84,A$1:A83,0)</f>
        <v>#N/A</v>
      </c>
      <c r="Q84" s="235" t="e">
        <f>MATCH(B84,B$1:B83,0)</f>
        <v>#N/A</v>
      </c>
      <c r="R84" s="235" t="e">
        <f>MATCH(C84,C$1:C83,0)</f>
        <v>#N/A</v>
      </c>
      <c r="S84" s="235" t="e">
        <f>MATCH(D84,D$1:D83,0)</f>
        <v>#N/A</v>
      </c>
      <c r="T84" s="235" t="e">
        <f>MATCH(E84,E$1:E83,0)</f>
        <v>#N/A</v>
      </c>
      <c r="U84" s="235" t="e">
        <f>MATCH(F84,F$1:F83,0)</f>
        <v>#N/A</v>
      </c>
      <c r="V84" s="13">
        <v>82</v>
      </c>
      <c r="W84" s="13">
        <f t="shared" si="4"/>
        <v>0</v>
      </c>
    </row>
    <row r="85" spans="1:23" ht="12" customHeight="1">
      <c r="A85" s="77"/>
      <c r="B85" s="78"/>
      <c r="C85" s="78"/>
      <c r="D85" s="78"/>
      <c r="E85" s="78"/>
      <c r="F85" s="78"/>
      <c r="G85" s="229" t="s">
        <v>192</v>
      </c>
      <c r="H85" s="22">
        <v>1938</v>
      </c>
      <c r="I85" s="22" t="str">
        <f t="shared" si="3"/>
        <v>MV3</v>
      </c>
      <c r="J85" s="23" t="s">
        <v>318</v>
      </c>
      <c r="K85" s="153">
        <v>83</v>
      </c>
      <c r="L85" s="13">
        <f>COUNTIF(G85:$G$292,G85)</f>
        <v>1</v>
      </c>
      <c r="M85" s="44"/>
      <c r="P85" s="235" t="e">
        <f>MATCH(A85,A$1:A84,0)</f>
        <v>#N/A</v>
      </c>
      <c r="Q85" s="235" t="e">
        <f>MATCH(B85,B$1:B84,0)</f>
        <v>#N/A</v>
      </c>
      <c r="R85" s="235" t="e">
        <f>MATCH(C85,C$1:C84,0)</f>
        <v>#N/A</v>
      </c>
      <c r="S85" s="235" t="e">
        <f>MATCH(D85,D$1:D84,0)</f>
        <v>#N/A</v>
      </c>
      <c r="T85" s="235" t="e">
        <f>MATCH(E85,E$1:E84,0)</f>
        <v>#N/A</v>
      </c>
      <c r="U85" s="235" t="e">
        <f>MATCH(F85,F$1:F84,0)</f>
        <v>#N/A</v>
      </c>
      <c r="V85" s="13">
        <v>83</v>
      </c>
      <c r="W85" s="13">
        <f t="shared" si="4"/>
        <v>0</v>
      </c>
    </row>
    <row r="86" spans="1:23" ht="12" customHeight="1">
      <c r="A86" s="77"/>
      <c r="B86" s="78"/>
      <c r="C86" s="78"/>
      <c r="D86" s="78"/>
      <c r="E86" s="78"/>
      <c r="F86" s="78"/>
      <c r="G86" s="229" t="s">
        <v>268</v>
      </c>
      <c r="H86" s="22">
        <v>1950</v>
      </c>
      <c r="I86" s="22" t="str">
        <f t="shared" si="3"/>
        <v>MV3</v>
      </c>
      <c r="J86" s="23" t="s">
        <v>293</v>
      </c>
      <c r="K86" s="153">
        <v>84</v>
      </c>
      <c r="L86" s="13">
        <f>COUNTIF(G86:$G$292,G86)</f>
        <v>1</v>
      </c>
      <c r="M86" s="44"/>
      <c r="P86" s="235" t="e">
        <f>MATCH(A86,A$1:A85,0)</f>
        <v>#N/A</v>
      </c>
      <c r="Q86" s="235" t="e">
        <f>MATCH(B86,B$1:B85,0)</f>
        <v>#N/A</v>
      </c>
      <c r="R86" s="235" t="e">
        <f>MATCH(C86,C$1:C85,0)</f>
        <v>#N/A</v>
      </c>
      <c r="S86" s="235" t="e">
        <f>MATCH(D86,D$1:D85,0)</f>
        <v>#N/A</v>
      </c>
      <c r="T86" s="235" t="e">
        <f>MATCH(E86,E$1:E85,0)</f>
        <v>#N/A</v>
      </c>
      <c r="U86" s="235" t="e">
        <f>MATCH(F86,F$1:F85,0)</f>
        <v>#N/A</v>
      </c>
      <c r="V86" s="13">
        <v>84</v>
      </c>
      <c r="W86" s="13">
        <f t="shared" si="4"/>
        <v>0</v>
      </c>
    </row>
    <row r="87" spans="1:23" ht="12" customHeight="1">
      <c r="A87" s="77">
        <v>31</v>
      </c>
      <c r="B87" s="78">
        <v>9</v>
      </c>
      <c r="C87" s="78">
        <v>1</v>
      </c>
      <c r="D87" s="78"/>
      <c r="E87" s="78"/>
      <c r="F87" s="78"/>
      <c r="G87" s="229" t="s">
        <v>193</v>
      </c>
      <c r="H87" s="22">
        <v>1960</v>
      </c>
      <c r="I87" s="22" t="str">
        <f t="shared" si="3"/>
        <v>MV2</v>
      </c>
      <c r="J87" s="23" t="s">
        <v>293</v>
      </c>
      <c r="K87" s="153">
        <v>85</v>
      </c>
      <c r="L87" s="13">
        <f>COUNTIF(G87:$G$292,G87)</f>
        <v>1</v>
      </c>
      <c r="M87" s="44"/>
      <c r="P87" s="235" t="e">
        <f>MATCH(A87,A$1:A86,0)</f>
        <v>#N/A</v>
      </c>
      <c r="Q87" s="235" t="e">
        <f>MATCH(B87,B$1:B86,0)</f>
        <v>#N/A</v>
      </c>
      <c r="R87" s="235" t="e">
        <f>MATCH(C87,C$1:C86,0)</f>
        <v>#N/A</v>
      </c>
      <c r="S87" s="235" t="e">
        <f>MATCH(D87,D$1:D86,0)</f>
        <v>#N/A</v>
      </c>
      <c r="T87" s="235" t="e">
        <f>MATCH(E87,E$1:E86,0)</f>
        <v>#N/A</v>
      </c>
      <c r="U87" s="235" t="e">
        <f>MATCH(F87,F$1:F86,0)</f>
        <v>#N/A</v>
      </c>
      <c r="V87" s="13">
        <v>85</v>
      </c>
      <c r="W87" s="13">
        <f t="shared" si="4"/>
        <v>0</v>
      </c>
    </row>
    <row r="88" spans="1:23" ht="12" customHeight="1">
      <c r="A88" s="77">
        <v>14</v>
      </c>
      <c r="B88" s="78">
        <v>27</v>
      </c>
      <c r="C88" s="78">
        <v>10</v>
      </c>
      <c r="D88" s="78"/>
      <c r="E88" s="78"/>
      <c r="F88" s="78"/>
      <c r="G88" s="229" t="s">
        <v>474</v>
      </c>
      <c r="H88" s="22">
        <v>1949</v>
      </c>
      <c r="I88" s="22" t="str">
        <f t="shared" si="3"/>
        <v>MV3</v>
      </c>
      <c r="J88" s="23" t="s">
        <v>475</v>
      </c>
      <c r="K88" s="153">
        <v>86</v>
      </c>
      <c r="L88" s="13">
        <f>COUNTIF(G88:$G$292,G88)</f>
        <v>1</v>
      </c>
      <c r="M88" s="44"/>
      <c r="P88" s="235" t="e">
        <f>MATCH(A88,A$1:A87,0)</f>
        <v>#N/A</v>
      </c>
      <c r="Q88" s="235" t="e">
        <f>MATCH(B88,B$1:B87,0)</f>
        <v>#N/A</v>
      </c>
      <c r="R88" s="235" t="e">
        <f>MATCH(C88,C$1:C87,0)</f>
        <v>#N/A</v>
      </c>
      <c r="S88" s="235" t="e">
        <f>MATCH(D88,D$1:D87,0)</f>
        <v>#N/A</v>
      </c>
      <c r="T88" s="235" t="e">
        <f>MATCH(E88,E$1:E87,0)</f>
        <v>#N/A</v>
      </c>
      <c r="U88" s="235" t="e">
        <f>MATCH(F88,F$1:F87,0)</f>
        <v>#N/A</v>
      </c>
      <c r="V88" s="13">
        <v>86</v>
      </c>
      <c r="W88" s="13">
        <f t="shared" si="4"/>
        <v>0</v>
      </c>
    </row>
    <row r="89" spans="1:23" ht="12" customHeight="1">
      <c r="A89" s="77"/>
      <c r="B89" s="78"/>
      <c r="C89" s="78"/>
      <c r="D89" s="78"/>
      <c r="E89" s="78"/>
      <c r="F89" s="78"/>
      <c r="G89" s="229" t="s">
        <v>194</v>
      </c>
      <c r="H89" s="22">
        <v>1992</v>
      </c>
      <c r="I89" s="22" t="str">
        <f t="shared" si="3"/>
        <v>J</v>
      </c>
      <c r="J89" s="23" t="s">
        <v>68</v>
      </c>
      <c r="K89" s="153">
        <v>87</v>
      </c>
      <c r="L89" s="13">
        <f>COUNTIF(G89:$G$292,G89)</f>
        <v>1</v>
      </c>
      <c r="M89" s="44"/>
      <c r="P89" s="235" t="e">
        <f>MATCH(A89,A$1:A88,0)</f>
        <v>#N/A</v>
      </c>
      <c r="Q89" s="235" t="e">
        <f>MATCH(B89,B$1:B88,0)</f>
        <v>#N/A</v>
      </c>
      <c r="R89" s="235" t="e">
        <f>MATCH(C89,C$1:C88,0)</f>
        <v>#N/A</v>
      </c>
      <c r="S89" s="235" t="e">
        <f>MATCH(D89,D$1:D88,0)</f>
        <v>#N/A</v>
      </c>
      <c r="T89" s="235" t="e">
        <f>MATCH(E89,E$1:E88,0)</f>
        <v>#N/A</v>
      </c>
      <c r="U89" s="235" t="e">
        <f>MATCH(F89,F$1:F88,0)</f>
        <v>#N/A</v>
      </c>
      <c r="V89" s="13">
        <v>87</v>
      </c>
      <c r="W89" s="13">
        <f t="shared" si="4"/>
        <v>0</v>
      </c>
    </row>
    <row r="90" spans="1:23" ht="12" customHeight="1">
      <c r="A90" s="77"/>
      <c r="B90" s="78">
        <v>61</v>
      </c>
      <c r="C90" s="78">
        <v>34</v>
      </c>
      <c r="D90" s="78"/>
      <c r="E90" s="78"/>
      <c r="F90" s="78"/>
      <c r="G90" s="229" t="s">
        <v>195</v>
      </c>
      <c r="H90" s="22">
        <v>1969</v>
      </c>
      <c r="I90" s="22" t="str">
        <f t="shared" si="3"/>
        <v>MV1</v>
      </c>
      <c r="J90" s="23" t="s">
        <v>319</v>
      </c>
      <c r="K90" s="153">
        <v>88</v>
      </c>
      <c r="L90" s="13">
        <f>COUNTIF(G90:$G$292,G90)</f>
        <v>1</v>
      </c>
      <c r="M90" s="44"/>
      <c r="P90" s="235" t="e">
        <f>MATCH(A90,A$1:A89,0)</f>
        <v>#N/A</v>
      </c>
      <c r="Q90" s="235" t="e">
        <f>MATCH(B90,B$1:B89,0)</f>
        <v>#N/A</v>
      </c>
      <c r="R90" s="235" t="e">
        <f>MATCH(C90,C$1:C89,0)</f>
        <v>#N/A</v>
      </c>
      <c r="S90" s="235" t="e">
        <f>MATCH(D90,D$1:D89,0)</f>
        <v>#N/A</v>
      </c>
      <c r="T90" s="235" t="e">
        <f>MATCH(E90,E$1:E89,0)</f>
        <v>#N/A</v>
      </c>
      <c r="U90" s="235" t="e">
        <f>MATCH(F90,F$1:F89,0)</f>
        <v>#N/A</v>
      </c>
      <c r="V90" s="13">
        <v>88</v>
      </c>
      <c r="W90" s="13">
        <f t="shared" si="4"/>
        <v>0</v>
      </c>
    </row>
    <row r="91" spans="1:23" ht="12" customHeight="1">
      <c r="A91" s="77"/>
      <c r="B91" s="78"/>
      <c r="C91" s="78"/>
      <c r="D91" s="78"/>
      <c r="E91" s="78"/>
      <c r="F91" s="78"/>
      <c r="G91" s="229" t="s">
        <v>196</v>
      </c>
      <c r="H91" s="22">
        <v>1968</v>
      </c>
      <c r="I91" s="22" t="str">
        <f t="shared" si="3"/>
        <v>MV1</v>
      </c>
      <c r="J91" s="23" t="s">
        <v>3</v>
      </c>
      <c r="K91" s="153">
        <v>89</v>
      </c>
      <c r="L91" s="13">
        <f>COUNTIF(G91:$G$292,G91)</f>
        <v>1</v>
      </c>
      <c r="M91" s="44"/>
      <c r="P91" s="235" t="e">
        <f>MATCH(A91,A$1:A90,0)</f>
        <v>#N/A</v>
      </c>
      <c r="Q91" s="235" t="e">
        <f>MATCH(B91,B$1:B90,0)</f>
        <v>#N/A</v>
      </c>
      <c r="R91" s="235" t="e">
        <f>MATCH(C91,C$1:C90,0)</f>
        <v>#N/A</v>
      </c>
      <c r="S91" s="235" t="e">
        <f>MATCH(D91,D$1:D90,0)</f>
        <v>#N/A</v>
      </c>
      <c r="T91" s="235" t="e">
        <f>MATCH(E91,E$1:E90,0)</f>
        <v>#N/A</v>
      </c>
      <c r="U91" s="235" t="e">
        <f>MATCH(F91,F$1:F90,0)</f>
        <v>#N/A</v>
      </c>
      <c r="V91" s="13">
        <v>89</v>
      </c>
      <c r="W91" s="13">
        <f t="shared" si="4"/>
        <v>0</v>
      </c>
    </row>
    <row r="92" spans="1:23" ht="12" customHeight="1">
      <c r="A92" s="77">
        <v>59</v>
      </c>
      <c r="B92" s="78">
        <v>42</v>
      </c>
      <c r="C92" s="78">
        <v>40</v>
      </c>
      <c r="D92" s="78"/>
      <c r="E92" s="78"/>
      <c r="F92" s="78"/>
      <c r="G92" s="229" t="s">
        <v>197</v>
      </c>
      <c r="H92" s="22">
        <v>1972</v>
      </c>
      <c r="I92" s="22" t="str">
        <f t="shared" si="3"/>
        <v>MV1</v>
      </c>
      <c r="J92" s="23" t="s">
        <v>297</v>
      </c>
      <c r="K92" s="153">
        <v>90</v>
      </c>
      <c r="L92" s="13">
        <f>COUNTIF(G92:$G$292,G92)</f>
        <v>1</v>
      </c>
      <c r="M92" s="44"/>
      <c r="P92" s="235" t="e">
        <f>MATCH(A92,A$1:A91,0)</f>
        <v>#N/A</v>
      </c>
      <c r="Q92" s="235" t="e">
        <f>MATCH(B92,B$1:B91,0)</f>
        <v>#N/A</v>
      </c>
      <c r="R92" s="235" t="e">
        <f>MATCH(C92,C$1:C91,0)</f>
        <v>#N/A</v>
      </c>
      <c r="S92" s="235" t="e">
        <f>MATCH(D92,D$1:D91,0)</f>
        <v>#N/A</v>
      </c>
      <c r="T92" s="235" t="e">
        <f>MATCH(E92,E$1:E91,0)</f>
        <v>#N/A</v>
      </c>
      <c r="U92" s="235" t="e">
        <f>MATCH(F92,F$1:F91,0)</f>
        <v>#N/A</v>
      </c>
      <c r="V92" s="13">
        <v>90</v>
      </c>
      <c r="W92" s="13">
        <f t="shared" si="4"/>
        <v>0</v>
      </c>
    </row>
    <row r="93" spans="1:23" ht="12" customHeight="1">
      <c r="A93" s="77"/>
      <c r="B93" s="78"/>
      <c r="C93" s="78"/>
      <c r="D93" s="78"/>
      <c r="E93" s="78"/>
      <c r="F93" s="78"/>
      <c r="G93" s="229" t="s">
        <v>198</v>
      </c>
      <c r="H93" s="22">
        <v>1974</v>
      </c>
      <c r="I93" s="22" t="str">
        <f t="shared" si="3"/>
        <v>M</v>
      </c>
      <c r="J93" s="23" t="s">
        <v>2</v>
      </c>
      <c r="K93" s="153">
        <v>91</v>
      </c>
      <c r="L93" s="13">
        <f>COUNTIF(G93:$G$292,G93)</f>
        <v>1</v>
      </c>
      <c r="M93" s="44"/>
      <c r="P93" s="235" t="e">
        <f>MATCH(A93,A$1:A92,0)</f>
        <v>#N/A</v>
      </c>
      <c r="Q93" s="235" t="e">
        <f>MATCH(B93,B$1:B92,0)</f>
        <v>#N/A</v>
      </c>
      <c r="R93" s="235" t="e">
        <f>MATCH(C93,C$1:C92,0)</f>
        <v>#N/A</v>
      </c>
      <c r="S93" s="235" t="e">
        <f>MATCH(D93,D$1:D92,0)</f>
        <v>#N/A</v>
      </c>
      <c r="T93" s="235" t="e">
        <f>MATCH(E93,E$1:E92,0)</f>
        <v>#N/A</v>
      </c>
      <c r="U93" s="235" t="e">
        <f>MATCH(F93,F$1:F92,0)</f>
        <v>#N/A</v>
      </c>
      <c r="V93" s="13">
        <v>91</v>
      </c>
      <c r="W93" s="13">
        <f t="shared" si="4"/>
        <v>0</v>
      </c>
    </row>
    <row r="94" spans="1:23" ht="12" customHeight="1">
      <c r="A94" s="77">
        <v>8</v>
      </c>
      <c r="B94" s="78">
        <v>54</v>
      </c>
      <c r="C94" s="78">
        <v>47</v>
      </c>
      <c r="D94" s="78"/>
      <c r="E94" s="78"/>
      <c r="F94" s="78"/>
      <c r="G94" s="229" t="s">
        <v>199</v>
      </c>
      <c r="H94" s="22">
        <v>1975</v>
      </c>
      <c r="I94" s="22" t="str">
        <f t="shared" si="3"/>
        <v>M</v>
      </c>
      <c r="J94" s="23" t="s">
        <v>3</v>
      </c>
      <c r="K94" s="153">
        <v>92</v>
      </c>
      <c r="L94" s="13">
        <f>COUNTIF(G94:$G$292,G94)</f>
        <v>1</v>
      </c>
      <c r="M94" s="44"/>
      <c r="P94" s="235" t="e">
        <f>MATCH(A94,A$1:A93,0)</f>
        <v>#N/A</v>
      </c>
      <c r="Q94" s="235" t="e">
        <f>MATCH(B94,B$1:B93,0)</f>
        <v>#N/A</v>
      </c>
      <c r="R94" s="235" t="e">
        <f>MATCH(C94,C$1:C93,0)</f>
        <v>#N/A</v>
      </c>
      <c r="S94" s="235" t="e">
        <f>MATCH(D94,D$1:D93,0)</f>
        <v>#N/A</v>
      </c>
      <c r="T94" s="235" t="e">
        <f>MATCH(E94,E$1:E93,0)</f>
        <v>#N/A</v>
      </c>
      <c r="U94" s="235" t="e">
        <f>MATCH(F94,F$1:F93,0)</f>
        <v>#N/A</v>
      </c>
      <c r="V94" s="13">
        <v>92</v>
      </c>
      <c r="W94" s="13">
        <f t="shared" si="4"/>
        <v>0</v>
      </c>
    </row>
    <row r="95" spans="1:23" ht="12" customHeight="1">
      <c r="A95" s="77"/>
      <c r="B95" s="78"/>
      <c r="C95" s="78"/>
      <c r="D95" s="78"/>
      <c r="E95" s="78"/>
      <c r="F95" s="78"/>
      <c r="G95" s="229" t="s">
        <v>200</v>
      </c>
      <c r="H95" s="22">
        <v>1993</v>
      </c>
      <c r="I95" s="22" t="str">
        <f t="shared" si="3"/>
        <v>J</v>
      </c>
      <c r="J95" s="23" t="s">
        <v>13</v>
      </c>
      <c r="K95" s="153">
        <v>93</v>
      </c>
      <c r="L95" s="13">
        <f>COUNTIF(G95:$G$292,G95)</f>
        <v>1</v>
      </c>
      <c r="M95" s="44"/>
      <c r="P95" s="235" t="e">
        <f>MATCH(A95,A$1:A94,0)</f>
        <v>#N/A</v>
      </c>
      <c r="Q95" s="235" t="e">
        <f>MATCH(B95,B$1:B94,0)</f>
        <v>#N/A</v>
      </c>
      <c r="R95" s="235" t="e">
        <f>MATCH(C95,C$1:C94,0)</f>
        <v>#N/A</v>
      </c>
      <c r="S95" s="235" t="e">
        <f>MATCH(D95,D$1:D94,0)</f>
        <v>#N/A</v>
      </c>
      <c r="T95" s="235" t="e">
        <f>MATCH(E95,E$1:E94,0)</f>
        <v>#N/A</v>
      </c>
      <c r="U95" s="235" t="e">
        <f>MATCH(F95,F$1:F94,0)</f>
        <v>#N/A</v>
      </c>
      <c r="V95" s="13">
        <v>93</v>
      </c>
      <c r="W95" s="13">
        <f t="shared" si="4"/>
        <v>0</v>
      </c>
    </row>
    <row r="96" spans="1:23" ht="12" customHeight="1">
      <c r="A96" s="77"/>
      <c r="B96" s="78"/>
      <c r="C96" s="78"/>
      <c r="D96" s="78"/>
      <c r="E96" s="78"/>
      <c r="F96" s="78"/>
      <c r="G96" s="229" t="s">
        <v>201</v>
      </c>
      <c r="H96" s="22">
        <v>1972</v>
      </c>
      <c r="I96" s="22" t="str">
        <f t="shared" si="3"/>
        <v>MV1</v>
      </c>
      <c r="J96" s="23" t="s">
        <v>34</v>
      </c>
      <c r="K96" s="153">
        <v>94</v>
      </c>
      <c r="L96" s="13">
        <f>COUNTIF(G96:$G$292,G96)</f>
        <v>1</v>
      </c>
      <c r="M96" s="44"/>
      <c r="P96" s="235" t="e">
        <f>MATCH(A96,A$1:A95,0)</f>
        <v>#N/A</v>
      </c>
      <c r="Q96" s="235" t="e">
        <f>MATCH(B96,B$1:B95,0)</f>
        <v>#N/A</v>
      </c>
      <c r="R96" s="235" t="e">
        <f>MATCH(C96,C$1:C95,0)</f>
        <v>#N/A</v>
      </c>
      <c r="S96" s="235" t="e">
        <f>MATCH(D96,D$1:D95,0)</f>
        <v>#N/A</v>
      </c>
      <c r="T96" s="235" t="e">
        <f>MATCH(E96,E$1:E95,0)</f>
        <v>#N/A</v>
      </c>
      <c r="U96" s="235" t="e">
        <f>MATCH(F96,F$1:F95,0)</f>
        <v>#N/A</v>
      </c>
      <c r="V96" s="13">
        <v>94</v>
      </c>
      <c r="W96" s="13">
        <f t="shared" si="4"/>
        <v>0</v>
      </c>
    </row>
    <row r="97" spans="1:23" ht="12" customHeight="1">
      <c r="A97" s="77"/>
      <c r="B97" s="78">
        <v>31</v>
      </c>
      <c r="C97" s="78">
        <v>41</v>
      </c>
      <c r="D97" s="78"/>
      <c r="E97" s="78"/>
      <c r="F97" s="78"/>
      <c r="G97" s="229" t="s">
        <v>202</v>
      </c>
      <c r="H97" s="22">
        <v>1959</v>
      </c>
      <c r="I97" s="22" t="str">
        <f t="shared" si="3"/>
        <v>MV2</v>
      </c>
      <c r="J97" s="23" t="s">
        <v>23</v>
      </c>
      <c r="K97" s="153">
        <v>95</v>
      </c>
      <c r="L97" s="13">
        <f>COUNTIF(G97:$G$292,G97)</f>
        <v>1</v>
      </c>
      <c r="M97" s="44"/>
      <c r="P97" s="235" t="e">
        <f>MATCH(A97,A$1:A96,0)</f>
        <v>#N/A</v>
      </c>
      <c r="Q97" s="235" t="e">
        <f>MATCH(B97,B$1:B96,0)</f>
        <v>#N/A</v>
      </c>
      <c r="R97" s="235" t="e">
        <f>MATCH(C97,C$1:C96,0)</f>
        <v>#N/A</v>
      </c>
      <c r="S97" s="235" t="e">
        <f>MATCH(D97,D$1:D96,0)</f>
        <v>#N/A</v>
      </c>
      <c r="T97" s="235" t="e">
        <f>MATCH(E97,E$1:E96,0)</f>
        <v>#N/A</v>
      </c>
      <c r="U97" s="235" t="e">
        <f>MATCH(F97,F$1:F96,0)</f>
        <v>#N/A</v>
      </c>
      <c r="V97" s="13">
        <v>95</v>
      </c>
      <c r="W97" s="13">
        <f t="shared" si="4"/>
        <v>0</v>
      </c>
    </row>
    <row r="98" spans="1:23" ht="12" customHeight="1">
      <c r="A98" s="77"/>
      <c r="B98" s="78"/>
      <c r="C98" s="78"/>
      <c r="D98" s="78"/>
      <c r="E98" s="78"/>
      <c r="F98" s="78"/>
      <c r="G98" s="229" t="s">
        <v>203</v>
      </c>
      <c r="H98" s="22">
        <v>1978</v>
      </c>
      <c r="I98" s="22" t="str">
        <f t="shared" si="3"/>
        <v>M</v>
      </c>
      <c r="J98" s="23" t="s">
        <v>320</v>
      </c>
      <c r="K98" s="153">
        <v>96</v>
      </c>
      <c r="L98" s="13">
        <f>COUNTIF(G98:$G$292,G98)</f>
        <v>1</v>
      </c>
      <c r="M98" s="44"/>
      <c r="P98" s="235" t="e">
        <f>MATCH(A98,A$1:A97,0)</f>
        <v>#N/A</v>
      </c>
      <c r="Q98" s="235" t="e">
        <f>MATCH(B98,B$1:B97,0)</f>
        <v>#N/A</v>
      </c>
      <c r="R98" s="235" t="e">
        <f>MATCH(C98,C$1:C97,0)</f>
        <v>#N/A</v>
      </c>
      <c r="S98" s="235" t="e">
        <f>MATCH(D98,D$1:D97,0)</f>
        <v>#N/A</v>
      </c>
      <c r="T98" s="235" t="e">
        <f>MATCH(E98,E$1:E97,0)</f>
        <v>#N/A</v>
      </c>
      <c r="U98" s="235" t="e">
        <f>MATCH(F98,F$1:F97,0)</f>
        <v>#N/A</v>
      </c>
      <c r="V98" s="13">
        <v>96</v>
      </c>
      <c r="W98" s="13">
        <f t="shared" si="4"/>
        <v>0</v>
      </c>
    </row>
    <row r="99" spans="1:23" ht="12" customHeight="1">
      <c r="A99" s="77"/>
      <c r="B99" s="78"/>
      <c r="C99" s="78"/>
      <c r="D99" s="78"/>
      <c r="E99" s="78"/>
      <c r="F99" s="78"/>
      <c r="G99" s="229" t="s">
        <v>204</v>
      </c>
      <c r="H99" s="22">
        <v>1982</v>
      </c>
      <c r="I99" s="22" t="str">
        <f aca="true" t="shared" si="5" ref="I99:I130">IF((RIGHT($A$1,4)-H99)&gt;21,IF((RIGHT($A$1,4)-H99)&gt;39,IF((RIGHT($A$1,4)-H99)&gt;49,IF((RIGHT($A$1,4)-H99)&gt;59,"MV3","MV2"),"MV1"),"M"),"J")</f>
        <v>M</v>
      </c>
      <c r="J99" s="23" t="s">
        <v>321</v>
      </c>
      <c r="K99" s="153">
        <v>97</v>
      </c>
      <c r="L99" s="13">
        <f>COUNTIF(G99:$G$292,G99)</f>
        <v>1</v>
      </c>
      <c r="M99" s="44"/>
      <c r="P99" s="235" t="e">
        <f>MATCH(A99,A$1:A98,0)</f>
        <v>#N/A</v>
      </c>
      <c r="Q99" s="235" t="e">
        <f>MATCH(B99,B$1:B98,0)</f>
        <v>#N/A</v>
      </c>
      <c r="R99" s="235" t="e">
        <f>MATCH(C99,C$1:C98,0)</f>
        <v>#N/A</v>
      </c>
      <c r="S99" s="235" t="e">
        <f>MATCH(D99,D$1:D98,0)</f>
        <v>#N/A</v>
      </c>
      <c r="T99" s="235" t="e">
        <f>MATCH(E99,E$1:E98,0)</f>
        <v>#N/A</v>
      </c>
      <c r="U99" s="235" t="e">
        <f>MATCH(F99,F$1:F98,0)</f>
        <v>#N/A</v>
      </c>
      <c r="V99" s="13">
        <v>97</v>
      </c>
      <c r="W99" s="13">
        <f t="shared" si="4"/>
        <v>0</v>
      </c>
    </row>
    <row r="100" spans="1:23" ht="12" customHeight="1">
      <c r="A100" s="77">
        <v>13</v>
      </c>
      <c r="B100" s="78">
        <v>1</v>
      </c>
      <c r="C100" s="78">
        <v>5</v>
      </c>
      <c r="D100" s="78"/>
      <c r="E100" s="78"/>
      <c r="F100" s="78"/>
      <c r="G100" s="229" t="s">
        <v>205</v>
      </c>
      <c r="H100" s="22">
        <v>1983</v>
      </c>
      <c r="I100" s="22" t="str">
        <f t="shared" si="5"/>
        <v>M</v>
      </c>
      <c r="J100" s="23" t="s">
        <v>2</v>
      </c>
      <c r="K100" s="153">
        <v>98</v>
      </c>
      <c r="L100" s="13">
        <f>COUNTIF(G100:$G$292,G100)</f>
        <v>1</v>
      </c>
      <c r="M100" s="44"/>
      <c r="P100" s="235" t="e">
        <f>MATCH(A100,A$1:A99,0)</f>
        <v>#N/A</v>
      </c>
      <c r="Q100" s="235" t="e">
        <f>MATCH(B100,B$1:B99,0)</f>
        <v>#N/A</v>
      </c>
      <c r="R100" s="235" t="e">
        <f>MATCH(C100,C$1:C99,0)</f>
        <v>#N/A</v>
      </c>
      <c r="S100" s="235" t="e">
        <f>MATCH(D100,D$1:D99,0)</f>
        <v>#N/A</v>
      </c>
      <c r="T100" s="235" t="e">
        <f>MATCH(E100,E$1:E99,0)</f>
        <v>#N/A</v>
      </c>
      <c r="U100" s="235" t="e">
        <f>MATCH(F100,F$1:F99,0)</f>
        <v>#N/A</v>
      </c>
      <c r="V100" s="13">
        <v>98</v>
      </c>
      <c r="W100" s="13">
        <f t="shared" si="4"/>
        <v>0</v>
      </c>
    </row>
    <row r="101" spans="1:23" ht="12" customHeight="1">
      <c r="A101" s="77"/>
      <c r="B101" s="78"/>
      <c r="C101" s="78"/>
      <c r="D101" s="78"/>
      <c r="E101" s="78"/>
      <c r="F101" s="78"/>
      <c r="G101" s="229" t="s">
        <v>206</v>
      </c>
      <c r="H101" s="22">
        <v>1992</v>
      </c>
      <c r="I101" s="22" t="str">
        <f t="shared" si="5"/>
        <v>J</v>
      </c>
      <c r="J101" s="23" t="s">
        <v>322</v>
      </c>
      <c r="K101" s="153">
        <v>99</v>
      </c>
      <c r="L101" s="13">
        <f>COUNTIF(G101:$G$292,G101)</f>
        <v>1</v>
      </c>
      <c r="M101" s="44"/>
      <c r="P101" s="235" t="e">
        <f>MATCH(A101,A$1:A100,0)</f>
        <v>#N/A</v>
      </c>
      <c r="Q101" s="235" t="e">
        <f>MATCH(B101,B$1:B100,0)</f>
        <v>#N/A</v>
      </c>
      <c r="R101" s="235" t="e">
        <f>MATCH(C101,C$1:C100,0)</f>
        <v>#N/A</v>
      </c>
      <c r="S101" s="235" t="e">
        <f>MATCH(D101,D$1:D100,0)</f>
        <v>#N/A</v>
      </c>
      <c r="T101" s="235" t="e">
        <f>MATCH(E101,E$1:E100,0)</f>
        <v>#N/A</v>
      </c>
      <c r="U101" s="235" t="e">
        <f>MATCH(F101,F$1:F100,0)</f>
        <v>#N/A</v>
      </c>
      <c r="V101" s="13">
        <v>99</v>
      </c>
      <c r="W101" s="13">
        <f t="shared" si="4"/>
        <v>0</v>
      </c>
    </row>
    <row r="102" spans="1:23" ht="12" customHeight="1">
      <c r="A102" s="77"/>
      <c r="B102" s="78"/>
      <c r="C102" s="78"/>
      <c r="D102" s="78"/>
      <c r="E102" s="78"/>
      <c r="F102" s="78"/>
      <c r="G102" s="229" t="s">
        <v>278</v>
      </c>
      <c r="H102" s="22">
        <v>1966</v>
      </c>
      <c r="I102" s="22" t="str">
        <f t="shared" si="5"/>
        <v>MV1</v>
      </c>
      <c r="J102" s="23" t="s">
        <v>354</v>
      </c>
      <c r="K102" s="153">
        <v>100</v>
      </c>
      <c r="L102" s="13">
        <f>COUNTIF(G102:$G$292,G102)</f>
        <v>1</v>
      </c>
      <c r="M102" s="44"/>
      <c r="P102" s="235" t="e">
        <f>MATCH(A102,A$1:A101,0)</f>
        <v>#N/A</v>
      </c>
      <c r="Q102" s="235" t="e">
        <f>MATCH(B102,B$1:B101,0)</f>
        <v>#N/A</v>
      </c>
      <c r="R102" s="235" t="e">
        <f>MATCH(C102,C$1:C101,0)</f>
        <v>#N/A</v>
      </c>
      <c r="S102" s="235" t="e">
        <f>MATCH(D102,D$1:D101,0)</f>
        <v>#N/A</v>
      </c>
      <c r="T102" s="235" t="e">
        <f>MATCH(E102,E$1:E101,0)</f>
        <v>#N/A</v>
      </c>
      <c r="U102" s="235" t="e">
        <f>MATCH(F102,F$1:F101,0)</f>
        <v>#N/A</v>
      </c>
      <c r="V102" s="13">
        <v>100</v>
      </c>
      <c r="W102" s="13">
        <f t="shared" si="4"/>
        <v>0</v>
      </c>
    </row>
    <row r="103" spans="1:23" ht="12" customHeight="1">
      <c r="A103" s="77"/>
      <c r="B103" s="78"/>
      <c r="C103" s="78"/>
      <c r="D103" s="78"/>
      <c r="E103" s="78"/>
      <c r="F103" s="78"/>
      <c r="G103" s="229" t="s">
        <v>280</v>
      </c>
      <c r="H103" s="22">
        <v>1994</v>
      </c>
      <c r="I103" s="22" t="str">
        <f t="shared" si="5"/>
        <v>J</v>
      </c>
      <c r="J103" s="23" t="s">
        <v>354</v>
      </c>
      <c r="K103" s="153">
        <v>101</v>
      </c>
      <c r="L103" s="13">
        <f>COUNTIF(G103:$G$292,G103)</f>
        <v>1</v>
      </c>
      <c r="M103" s="44"/>
      <c r="P103" s="235" t="e">
        <f>MATCH(A103,A$1:A102,0)</f>
        <v>#N/A</v>
      </c>
      <c r="Q103" s="235" t="e">
        <f>MATCH(B103,B$1:B102,0)</f>
        <v>#N/A</v>
      </c>
      <c r="R103" s="235" t="e">
        <f>MATCH(C103,C$1:C102,0)</f>
        <v>#N/A</v>
      </c>
      <c r="S103" s="235" t="e">
        <f>MATCH(D103,D$1:D102,0)</f>
        <v>#N/A</v>
      </c>
      <c r="T103" s="235" t="e">
        <f>MATCH(E103,E$1:E102,0)</f>
        <v>#N/A</v>
      </c>
      <c r="U103" s="235" t="e">
        <f>MATCH(F103,F$1:F102,0)</f>
        <v>#N/A</v>
      </c>
      <c r="V103" s="13">
        <v>101</v>
      </c>
      <c r="W103" s="13">
        <f t="shared" si="4"/>
        <v>0</v>
      </c>
    </row>
    <row r="104" spans="1:23" ht="12" customHeight="1">
      <c r="A104" s="77"/>
      <c r="B104" s="78"/>
      <c r="C104" s="78"/>
      <c r="D104" s="78"/>
      <c r="E104" s="78"/>
      <c r="F104" s="78"/>
      <c r="G104" s="229" t="s">
        <v>279</v>
      </c>
      <c r="H104" s="22">
        <v>1992</v>
      </c>
      <c r="I104" s="22" t="str">
        <f t="shared" si="5"/>
        <v>J</v>
      </c>
      <c r="J104" s="23" t="s">
        <v>354</v>
      </c>
      <c r="K104" s="153">
        <v>102</v>
      </c>
      <c r="L104" s="13">
        <f>COUNTIF(G104:$G$292,G104)</f>
        <v>1</v>
      </c>
      <c r="M104" s="44"/>
      <c r="P104" s="235" t="e">
        <f>MATCH(A104,A$1:A103,0)</f>
        <v>#N/A</v>
      </c>
      <c r="Q104" s="235" t="e">
        <f>MATCH(B104,B$1:B103,0)</f>
        <v>#N/A</v>
      </c>
      <c r="R104" s="235" t="e">
        <f>MATCH(C104,C$1:C103,0)</f>
        <v>#N/A</v>
      </c>
      <c r="S104" s="235" t="e">
        <f>MATCH(D104,D$1:D103,0)</f>
        <v>#N/A</v>
      </c>
      <c r="T104" s="235" t="e">
        <f>MATCH(E104,E$1:E103,0)</f>
        <v>#N/A</v>
      </c>
      <c r="U104" s="235" t="e">
        <f>MATCH(F104,F$1:F103,0)</f>
        <v>#N/A</v>
      </c>
      <c r="V104" s="13">
        <v>102</v>
      </c>
      <c r="W104" s="13">
        <f t="shared" si="4"/>
        <v>0</v>
      </c>
    </row>
    <row r="105" spans="1:23" ht="12" customHeight="1">
      <c r="A105" s="77">
        <v>47</v>
      </c>
      <c r="B105" s="78">
        <v>44</v>
      </c>
      <c r="C105" s="78">
        <v>61</v>
      </c>
      <c r="D105" s="78"/>
      <c r="E105" s="78"/>
      <c r="F105" s="78"/>
      <c r="G105" s="229" t="s">
        <v>207</v>
      </c>
      <c r="H105" s="22">
        <v>1977</v>
      </c>
      <c r="I105" s="22" t="str">
        <f t="shared" si="5"/>
        <v>M</v>
      </c>
      <c r="J105" s="23" t="s">
        <v>297</v>
      </c>
      <c r="K105" s="153">
        <v>103</v>
      </c>
      <c r="L105" s="13">
        <f>COUNTIF(G105:$G$292,G105)</f>
        <v>1</v>
      </c>
      <c r="M105" s="44"/>
      <c r="P105" s="235" t="e">
        <f>MATCH(A105,A$1:A104,0)</f>
        <v>#N/A</v>
      </c>
      <c r="Q105" s="235" t="e">
        <f>MATCH(B105,B$1:B104,0)</f>
        <v>#N/A</v>
      </c>
      <c r="R105" s="235" t="e">
        <f>MATCH(C105,C$1:C104,0)</f>
        <v>#N/A</v>
      </c>
      <c r="S105" s="235" t="e">
        <f>MATCH(D105,D$1:D104,0)</f>
        <v>#N/A</v>
      </c>
      <c r="T105" s="235" t="e">
        <f>MATCH(E105,E$1:E104,0)</f>
        <v>#N/A</v>
      </c>
      <c r="U105" s="235" t="e">
        <f>MATCH(F105,F$1:F104,0)</f>
        <v>#N/A</v>
      </c>
      <c r="V105" s="13">
        <v>103</v>
      </c>
      <c r="W105" s="13">
        <f t="shared" si="4"/>
        <v>0</v>
      </c>
    </row>
    <row r="106" spans="1:23" ht="12" customHeight="1">
      <c r="A106" s="77"/>
      <c r="B106" s="78"/>
      <c r="C106" s="78"/>
      <c r="D106" s="78"/>
      <c r="E106" s="78"/>
      <c r="F106" s="78"/>
      <c r="G106" s="229" t="s">
        <v>208</v>
      </c>
      <c r="H106" s="22">
        <v>1965</v>
      </c>
      <c r="I106" s="22" t="str">
        <f t="shared" si="5"/>
        <v>MV1</v>
      </c>
      <c r="J106" s="23" t="s">
        <v>323</v>
      </c>
      <c r="K106" s="153">
        <v>104</v>
      </c>
      <c r="L106" s="13">
        <f>COUNTIF(G106:$G$292,G106)</f>
        <v>1</v>
      </c>
      <c r="M106" s="44"/>
      <c r="P106" s="235" t="e">
        <f>MATCH(A106,A$1:A105,0)</f>
        <v>#N/A</v>
      </c>
      <c r="Q106" s="235" t="e">
        <f>MATCH(B106,B$1:B105,0)</f>
        <v>#N/A</v>
      </c>
      <c r="R106" s="235" t="e">
        <f>MATCH(C106,C$1:C105,0)</f>
        <v>#N/A</v>
      </c>
      <c r="S106" s="235" t="e">
        <f>MATCH(D106,D$1:D105,0)</f>
        <v>#N/A</v>
      </c>
      <c r="T106" s="235" t="e">
        <f>MATCH(E106,E$1:E105,0)</f>
        <v>#N/A</v>
      </c>
      <c r="U106" s="235" t="e">
        <f>MATCH(F106,F$1:F105,0)</f>
        <v>#N/A</v>
      </c>
      <c r="V106" s="13">
        <v>104</v>
      </c>
      <c r="W106" s="13">
        <f t="shared" si="4"/>
        <v>0</v>
      </c>
    </row>
    <row r="107" spans="1:23" ht="12" customHeight="1">
      <c r="A107" s="77"/>
      <c r="B107" s="78">
        <v>6</v>
      </c>
      <c r="C107" s="78"/>
      <c r="D107" s="78"/>
      <c r="E107" s="78"/>
      <c r="F107" s="78"/>
      <c r="G107" s="229" t="s">
        <v>209</v>
      </c>
      <c r="H107" s="22">
        <v>1966</v>
      </c>
      <c r="I107" s="22" t="str">
        <f t="shared" si="5"/>
        <v>MV1</v>
      </c>
      <c r="J107" s="23" t="s">
        <v>2</v>
      </c>
      <c r="K107" s="153">
        <v>105</v>
      </c>
      <c r="L107" s="13">
        <f>COUNTIF(G107:$G$292,G107)</f>
        <v>1</v>
      </c>
      <c r="M107" s="44"/>
      <c r="P107" s="235" t="e">
        <f>MATCH(A107,A$1:A106,0)</f>
        <v>#N/A</v>
      </c>
      <c r="Q107" s="235" t="e">
        <f>MATCH(B107,B$1:B106,0)</f>
        <v>#N/A</v>
      </c>
      <c r="R107" s="235" t="e">
        <f>MATCH(C107,C$1:C106,0)</f>
        <v>#N/A</v>
      </c>
      <c r="S107" s="235" t="e">
        <f>MATCH(D107,D$1:D106,0)</f>
        <v>#N/A</v>
      </c>
      <c r="T107" s="235" t="e">
        <f>MATCH(E107,E$1:E106,0)</f>
        <v>#N/A</v>
      </c>
      <c r="U107" s="235" t="e">
        <f>MATCH(F107,F$1:F106,0)</f>
        <v>#N/A</v>
      </c>
      <c r="V107" s="13">
        <v>105</v>
      </c>
      <c r="W107" s="13">
        <f t="shared" si="4"/>
        <v>0</v>
      </c>
    </row>
    <row r="108" spans="1:23" ht="12" customHeight="1">
      <c r="A108" s="77"/>
      <c r="B108" s="78"/>
      <c r="C108" s="78"/>
      <c r="D108" s="78"/>
      <c r="E108" s="78"/>
      <c r="F108" s="78"/>
      <c r="G108" s="229" t="s">
        <v>210</v>
      </c>
      <c r="H108" s="22">
        <v>1976</v>
      </c>
      <c r="I108" s="22" t="str">
        <f t="shared" si="5"/>
        <v>M</v>
      </c>
      <c r="J108" s="23" t="s">
        <v>324</v>
      </c>
      <c r="K108" s="153">
        <v>106</v>
      </c>
      <c r="L108" s="13">
        <f>COUNTIF(G108:$G$292,G108)</f>
        <v>1</v>
      </c>
      <c r="M108" s="44"/>
      <c r="P108" s="235" t="e">
        <f>MATCH(A108,A$1:A107,0)</f>
        <v>#N/A</v>
      </c>
      <c r="Q108" s="235" t="e">
        <f>MATCH(B108,B$1:B107,0)</f>
        <v>#N/A</v>
      </c>
      <c r="R108" s="235" t="e">
        <f>MATCH(C108,C$1:C107,0)</f>
        <v>#N/A</v>
      </c>
      <c r="S108" s="235" t="e">
        <f>MATCH(D108,D$1:D107,0)</f>
        <v>#N/A</v>
      </c>
      <c r="T108" s="235" t="e">
        <f>MATCH(E108,E$1:E107,0)</f>
        <v>#N/A</v>
      </c>
      <c r="U108" s="235" t="e">
        <f>MATCH(F108,F$1:F107,0)</f>
        <v>#N/A</v>
      </c>
      <c r="V108" s="13">
        <v>106</v>
      </c>
      <c r="W108" s="13">
        <f t="shared" si="4"/>
        <v>0</v>
      </c>
    </row>
    <row r="109" spans="1:23" ht="12" customHeight="1">
      <c r="A109" s="77"/>
      <c r="B109" s="78"/>
      <c r="C109" s="78"/>
      <c r="D109" s="78"/>
      <c r="E109" s="78"/>
      <c r="F109" s="78"/>
      <c r="G109" s="229" t="s">
        <v>211</v>
      </c>
      <c r="H109" s="22">
        <v>1993</v>
      </c>
      <c r="I109" s="22" t="str">
        <f t="shared" si="5"/>
        <v>J</v>
      </c>
      <c r="J109" s="23" t="s">
        <v>325</v>
      </c>
      <c r="K109" s="153">
        <v>107</v>
      </c>
      <c r="L109" s="13">
        <f>COUNTIF(G109:$G$292,G109)</f>
        <v>1</v>
      </c>
      <c r="M109" s="44"/>
      <c r="P109" s="235" t="e">
        <f>MATCH(A109,A$1:A108,0)</f>
        <v>#N/A</v>
      </c>
      <c r="Q109" s="235" t="e">
        <f>MATCH(B109,B$1:B108,0)</f>
        <v>#N/A</v>
      </c>
      <c r="R109" s="235" t="e">
        <f>MATCH(C109,C$1:C108,0)</f>
        <v>#N/A</v>
      </c>
      <c r="S109" s="235" t="e">
        <f>MATCH(D109,D$1:D108,0)</f>
        <v>#N/A</v>
      </c>
      <c r="T109" s="235" t="e">
        <f>MATCH(E109,E$1:E108,0)</f>
        <v>#N/A</v>
      </c>
      <c r="U109" s="235" t="e">
        <f>MATCH(F109,F$1:F108,0)</f>
        <v>#N/A</v>
      </c>
      <c r="V109" s="13">
        <v>107</v>
      </c>
      <c r="W109" s="13">
        <f t="shared" si="4"/>
        <v>0</v>
      </c>
    </row>
    <row r="110" spans="1:23" ht="12" customHeight="1">
      <c r="A110" s="77">
        <v>9</v>
      </c>
      <c r="B110" s="78"/>
      <c r="C110" s="78"/>
      <c r="D110" s="78"/>
      <c r="E110" s="78"/>
      <c r="F110" s="78"/>
      <c r="G110" s="229" t="s">
        <v>212</v>
      </c>
      <c r="H110" s="22">
        <v>1969</v>
      </c>
      <c r="I110" s="22" t="str">
        <f t="shared" si="5"/>
        <v>MV1</v>
      </c>
      <c r="J110" s="23" t="s">
        <v>2</v>
      </c>
      <c r="K110" s="153">
        <v>108</v>
      </c>
      <c r="L110" s="13">
        <f>COUNTIF(G110:$G$292,G110)</f>
        <v>1</v>
      </c>
      <c r="M110" s="44"/>
      <c r="P110" s="235" t="e">
        <f>MATCH(A110,A$1:A109,0)</f>
        <v>#N/A</v>
      </c>
      <c r="Q110" s="235" t="e">
        <f>MATCH(B110,B$1:B109,0)</f>
        <v>#N/A</v>
      </c>
      <c r="R110" s="235" t="e">
        <f>MATCH(C110,C$1:C109,0)</f>
        <v>#N/A</v>
      </c>
      <c r="S110" s="235" t="e">
        <f>MATCH(D110,D$1:D109,0)</f>
        <v>#N/A</v>
      </c>
      <c r="T110" s="235" t="e">
        <f>MATCH(E110,E$1:E109,0)</f>
        <v>#N/A</v>
      </c>
      <c r="U110" s="235" t="e">
        <f>MATCH(F110,F$1:F109,0)</f>
        <v>#N/A</v>
      </c>
      <c r="V110" s="13">
        <v>108</v>
      </c>
      <c r="W110" s="13">
        <f t="shared" si="4"/>
        <v>0</v>
      </c>
    </row>
    <row r="111" spans="1:23" ht="12" customHeight="1">
      <c r="A111" s="77"/>
      <c r="B111" s="78"/>
      <c r="C111" s="78"/>
      <c r="D111" s="78"/>
      <c r="E111" s="78"/>
      <c r="F111" s="78"/>
      <c r="G111" s="229" t="s">
        <v>213</v>
      </c>
      <c r="H111" s="22">
        <v>1982</v>
      </c>
      <c r="I111" s="22" t="str">
        <f t="shared" si="5"/>
        <v>M</v>
      </c>
      <c r="J111" s="23" t="s">
        <v>326</v>
      </c>
      <c r="K111" s="153">
        <v>109</v>
      </c>
      <c r="L111" s="13">
        <f>COUNTIF(G111:$G$292,G111)</f>
        <v>1</v>
      </c>
      <c r="M111" s="44"/>
      <c r="P111" s="235" t="e">
        <f>MATCH(A111,A$1:A110,0)</f>
        <v>#N/A</v>
      </c>
      <c r="Q111" s="235" t="e">
        <f>MATCH(B111,B$1:B110,0)</f>
        <v>#N/A</v>
      </c>
      <c r="R111" s="235" t="e">
        <f>MATCH(C111,C$1:C110,0)</f>
        <v>#N/A</v>
      </c>
      <c r="S111" s="235" t="e">
        <f>MATCH(D111,D$1:D110,0)</f>
        <v>#N/A</v>
      </c>
      <c r="T111" s="235" t="e">
        <f>MATCH(E111,E$1:E110,0)</f>
        <v>#N/A</v>
      </c>
      <c r="U111" s="235" t="e">
        <f>MATCH(F111,F$1:F110,0)</f>
        <v>#N/A</v>
      </c>
      <c r="V111" s="13">
        <v>109</v>
      </c>
      <c r="W111" s="13">
        <f t="shared" si="4"/>
        <v>0</v>
      </c>
    </row>
    <row r="112" spans="1:23" ht="12" customHeight="1">
      <c r="A112" s="77">
        <v>10</v>
      </c>
      <c r="B112" s="78">
        <v>8</v>
      </c>
      <c r="C112" s="78">
        <v>23</v>
      </c>
      <c r="D112" s="78"/>
      <c r="E112" s="78"/>
      <c r="F112" s="78"/>
      <c r="G112" s="229" t="s">
        <v>471</v>
      </c>
      <c r="H112" s="22">
        <v>1993</v>
      </c>
      <c r="I112" s="22" t="str">
        <f t="shared" si="5"/>
        <v>J</v>
      </c>
      <c r="J112" s="23" t="s">
        <v>472</v>
      </c>
      <c r="K112" s="153">
        <v>110</v>
      </c>
      <c r="L112" s="13">
        <f>COUNTIF(G112:$G$292,G112)</f>
        <v>1</v>
      </c>
      <c r="M112" s="44"/>
      <c r="P112" s="235" t="e">
        <f>MATCH(A112,A$1:A111,0)</f>
        <v>#N/A</v>
      </c>
      <c r="Q112" s="235" t="e">
        <f>MATCH(B112,B$1:B111,0)</f>
        <v>#N/A</v>
      </c>
      <c r="R112" s="235" t="e">
        <f>MATCH(C112,C$1:C111,0)</f>
        <v>#N/A</v>
      </c>
      <c r="S112" s="235" t="e">
        <f>MATCH(D112,D$1:D111,0)</f>
        <v>#N/A</v>
      </c>
      <c r="T112" s="235" t="e">
        <f>MATCH(E112,E$1:E111,0)</f>
        <v>#N/A</v>
      </c>
      <c r="U112" s="235" t="e">
        <f>MATCH(F112,F$1:F111,0)</f>
        <v>#N/A</v>
      </c>
      <c r="V112" s="13">
        <v>110</v>
      </c>
      <c r="W112" s="13">
        <f t="shared" si="4"/>
        <v>0</v>
      </c>
    </row>
    <row r="113" spans="1:23" ht="12" customHeight="1">
      <c r="A113" s="77">
        <v>74</v>
      </c>
      <c r="B113" s="78">
        <v>41</v>
      </c>
      <c r="C113" s="78">
        <v>31</v>
      </c>
      <c r="D113" s="78"/>
      <c r="E113" s="78"/>
      <c r="F113" s="78"/>
      <c r="G113" s="229" t="s">
        <v>214</v>
      </c>
      <c r="H113" s="22">
        <v>1961</v>
      </c>
      <c r="I113" s="22" t="str">
        <f t="shared" si="5"/>
        <v>MV2</v>
      </c>
      <c r="J113" s="23" t="s">
        <v>297</v>
      </c>
      <c r="K113" s="153">
        <v>111</v>
      </c>
      <c r="L113" s="13">
        <f>COUNTIF(G113:$G$292,G113)</f>
        <v>1</v>
      </c>
      <c r="M113" s="44"/>
      <c r="P113" s="235" t="e">
        <f>MATCH(A113,A$1:A112,0)</f>
        <v>#N/A</v>
      </c>
      <c r="Q113" s="235" t="e">
        <f>MATCH(B113,B$1:B112,0)</f>
        <v>#N/A</v>
      </c>
      <c r="R113" s="235" t="e">
        <f>MATCH(C113,C$1:C112,0)</f>
        <v>#N/A</v>
      </c>
      <c r="S113" s="235" t="e">
        <f>MATCH(D113,D$1:D112,0)</f>
        <v>#N/A</v>
      </c>
      <c r="T113" s="235" t="e">
        <f>MATCH(E113,E$1:E112,0)</f>
        <v>#N/A</v>
      </c>
      <c r="U113" s="235" t="e">
        <f>MATCH(F113,F$1:F112,0)</f>
        <v>#N/A</v>
      </c>
      <c r="V113" s="13">
        <v>111</v>
      </c>
      <c r="W113" s="13">
        <f t="shared" si="4"/>
        <v>0</v>
      </c>
    </row>
    <row r="114" spans="1:23" ht="12" customHeight="1">
      <c r="A114" s="77"/>
      <c r="B114" s="78"/>
      <c r="C114" s="78"/>
      <c r="D114" s="78"/>
      <c r="E114" s="78"/>
      <c r="F114" s="78"/>
      <c r="G114" s="229" t="s">
        <v>275</v>
      </c>
      <c r="H114" s="22">
        <v>1992</v>
      </c>
      <c r="I114" s="22" t="str">
        <f t="shared" si="5"/>
        <v>J</v>
      </c>
      <c r="J114" s="23" t="s">
        <v>322</v>
      </c>
      <c r="K114" s="153">
        <v>112</v>
      </c>
      <c r="L114" s="13">
        <f>COUNTIF(G114:$G$292,G114)</f>
        <v>1</v>
      </c>
      <c r="M114" s="44"/>
      <c r="P114" s="235" t="e">
        <f>MATCH(A114,A$1:A113,0)</f>
        <v>#N/A</v>
      </c>
      <c r="Q114" s="235" t="e">
        <f>MATCH(B114,B$1:B113,0)</f>
        <v>#N/A</v>
      </c>
      <c r="R114" s="235" t="e">
        <f>MATCH(C114,C$1:C113,0)</f>
        <v>#N/A</v>
      </c>
      <c r="S114" s="235" t="e">
        <f>MATCH(D114,D$1:D113,0)</f>
        <v>#N/A</v>
      </c>
      <c r="T114" s="235" t="e">
        <f>MATCH(E114,E$1:E113,0)</f>
        <v>#N/A</v>
      </c>
      <c r="U114" s="235" t="e">
        <f>MATCH(F114,F$1:F113,0)</f>
        <v>#N/A</v>
      </c>
      <c r="V114" s="13">
        <v>112</v>
      </c>
      <c r="W114" s="13">
        <f t="shared" si="4"/>
        <v>0</v>
      </c>
    </row>
    <row r="115" spans="1:23" ht="12" customHeight="1">
      <c r="A115" s="77">
        <v>75</v>
      </c>
      <c r="B115" s="78">
        <v>68</v>
      </c>
      <c r="C115" s="78">
        <v>66</v>
      </c>
      <c r="D115" s="78"/>
      <c r="E115" s="78"/>
      <c r="F115" s="78"/>
      <c r="G115" s="229" t="s">
        <v>215</v>
      </c>
      <c r="H115" s="22">
        <v>1968</v>
      </c>
      <c r="I115" s="22" t="str">
        <f t="shared" si="5"/>
        <v>MV1</v>
      </c>
      <c r="J115" s="23" t="s">
        <v>327</v>
      </c>
      <c r="K115" s="153">
        <v>113</v>
      </c>
      <c r="L115" s="13">
        <f>COUNTIF(G115:$G$292,G115)</f>
        <v>1</v>
      </c>
      <c r="M115" s="44"/>
      <c r="P115" s="235" t="e">
        <f>MATCH(A115,A$1:A114,0)</f>
        <v>#N/A</v>
      </c>
      <c r="Q115" s="235" t="e">
        <f>MATCH(B115,B$1:B114,0)</f>
        <v>#N/A</v>
      </c>
      <c r="R115" s="235" t="e">
        <f>MATCH(C115,C$1:C114,0)</f>
        <v>#N/A</v>
      </c>
      <c r="S115" s="235" t="e">
        <f>MATCH(D115,D$1:D114,0)</f>
        <v>#N/A</v>
      </c>
      <c r="T115" s="235" t="e">
        <f>MATCH(E115,E$1:E114,0)</f>
        <v>#N/A</v>
      </c>
      <c r="U115" s="235" t="e">
        <f>MATCH(F115,F$1:F114,0)</f>
        <v>#N/A</v>
      </c>
      <c r="V115" s="13">
        <v>113</v>
      </c>
      <c r="W115" s="13">
        <f t="shared" si="4"/>
        <v>0</v>
      </c>
    </row>
    <row r="116" spans="1:23" ht="12" customHeight="1">
      <c r="A116" s="77"/>
      <c r="B116" s="78"/>
      <c r="C116" s="78"/>
      <c r="D116" s="78"/>
      <c r="E116" s="78"/>
      <c r="F116" s="78"/>
      <c r="G116" s="229" t="s">
        <v>281</v>
      </c>
      <c r="H116" s="22">
        <v>1984</v>
      </c>
      <c r="I116" s="22" t="str">
        <f t="shared" si="5"/>
        <v>M</v>
      </c>
      <c r="J116" s="23" t="s">
        <v>355</v>
      </c>
      <c r="K116" s="153">
        <v>114</v>
      </c>
      <c r="L116" s="13">
        <f>COUNTIF(G116:$G$292,G116)</f>
        <v>1</v>
      </c>
      <c r="M116" s="44"/>
      <c r="P116" s="235" t="e">
        <f>MATCH(A116,A$1:A115,0)</f>
        <v>#N/A</v>
      </c>
      <c r="Q116" s="235" t="e">
        <f>MATCH(B116,B$1:B115,0)</f>
        <v>#N/A</v>
      </c>
      <c r="R116" s="235" t="e">
        <f>MATCH(C116,C$1:C115,0)</f>
        <v>#N/A</v>
      </c>
      <c r="S116" s="235" t="e">
        <f>MATCH(D116,D$1:D115,0)</f>
        <v>#N/A</v>
      </c>
      <c r="T116" s="235" t="e">
        <f>MATCH(E116,E$1:E115,0)</f>
        <v>#N/A</v>
      </c>
      <c r="U116" s="235" t="e">
        <f>MATCH(F116,F$1:F115,0)</f>
        <v>#N/A</v>
      </c>
      <c r="V116" s="13">
        <v>114</v>
      </c>
      <c r="W116" s="13">
        <f t="shared" si="4"/>
        <v>0</v>
      </c>
    </row>
    <row r="117" spans="1:21" ht="12" customHeight="1">
      <c r="A117" s="77"/>
      <c r="B117" s="78"/>
      <c r="C117" s="78"/>
      <c r="D117" s="78"/>
      <c r="E117" s="78"/>
      <c r="F117" s="78"/>
      <c r="G117" s="229" t="s">
        <v>216</v>
      </c>
      <c r="H117" s="22">
        <v>1988</v>
      </c>
      <c r="I117" s="22" t="str">
        <f t="shared" si="5"/>
        <v>M</v>
      </c>
      <c r="J117" s="23" t="s">
        <v>313</v>
      </c>
      <c r="K117" s="153">
        <v>115</v>
      </c>
      <c r="L117" s="13">
        <f>COUNTIF(G117:$G$292,G117)</f>
        <v>1</v>
      </c>
      <c r="M117" s="44"/>
      <c r="P117" s="235" t="e">
        <f>MATCH(A117,A$1:A116,0)</f>
        <v>#N/A</v>
      </c>
      <c r="Q117" s="235" t="e">
        <f>MATCH(B117,B$1:B116,0)</f>
        <v>#N/A</v>
      </c>
      <c r="R117" s="235" t="e">
        <f>MATCH(C117,C$1:C116,0)</f>
        <v>#N/A</v>
      </c>
      <c r="S117" s="235" t="e">
        <f>MATCH(D117,D$1:D116,0)</f>
        <v>#N/A</v>
      </c>
      <c r="T117" s="235" t="e">
        <f>MATCH(E117,E$1:E116,0)</f>
        <v>#N/A</v>
      </c>
      <c r="U117" s="235" t="e">
        <f>MATCH(F117,F$1:F116,0)</f>
        <v>#N/A</v>
      </c>
    </row>
    <row r="118" spans="1:21" ht="12" customHeight="1">
      <c r="A118" s="77"/>
      <c r="B118" s="78"/>
      <c r="C118" s="78"/>
      <c r="D118" s="78"/>
      <c r="E118" s="78"/>
      <c r="F118" s="78"/>
      <c r="G118" s="229" t="s">
        <v>217</v>
      </c>
      <c r="H118" s="22">
        <v>1989</v>
      </c>
      <c r="I118" s="22" t="str">
        <f t="shared" si="5"/>
        <v>M</v>
      </c>
      <c r="J118" s="23" t="s">
        <v>328</v>
      </c>
      <c r="K118" s="153">
        <v>116</v>
      </c>
      <c r="L118" s="13">
        <f>COUNTIF(G118:$G$292,G118)</f>
        <v>1</v>
      </c>
      <c r="M118" s="44"/>
      <c r="P118" s="235" t="e">
        <f>MATCH(A118,A$1:A117,0)</f>
        <v>#N/A</v>
      </c>
      <c r="Q118" s="235" t="e">
        <f>MATCH(B118,B$1:B117,0)</f>
        <v>#N/A</v>
      </c>
      <c r="R118" s="235" t="e">
        <f>MATCH(C118,C$1:C117,0)</f>
        <v>#N/A</v>
      </c>
      <c r="S118" s="235" t="e">
        <f>MATCH(D118,D$1:D117,0)</f>
        <v>#N/A</v>
      </c>
      <c r="T118" s="235" t="e">
        <f>MATCH(E118,E$1:E117,0)</f>
        <v>#N/A</v>
      </c>
      <c r="U118" s="235" t="e">
        <f>MATCH(F118,F$1:F117,0)</f>
        <v>#N/A</v>
      </c>
    </row>
    <row r="119" spans="1:21" ht="12" customHeight="1">
      <c r="A119" s="77"/>
      <c r="B119" s="78"/>
      <c r="C119" s="78"/>
      <c r="D119" s="78"/>
      <c r="E119" s="78"/>
      <c r="F119" s="78"/>
      <c r="G119" s="229" t="s">
        <v>218</v>
      </c>
      <c r="H119" s="22">
        <v>1970</v>
      </c>
      <c r="I119" s="22" t="str">
        <f t="shared" si="5"/>
        <v>MV1</v>
      </c>
      <c r="J119" s="23" t="s">
        <v>329</v>
      </c>
      <c r="K119" s="153">
        <v>117</v>
      </c>
      <c r="L119" s="13">
        <f>COUNTIF(G119:$G$292,G119)</f>
        <v>1</v>
      </c>
      <c r="M119" s="44"/>
      <c r="P119" s="235" t="e">
        <f>MATCH(A119,A$1:A118,0)</f>
        <v>#N/A</v>
      </c>
      <c r="Q119" s="235" t="e">
        <f>MATCH(B119,B$1:B118,0)</f>
        <v>#N/A</v>
      </c>
      <c r="R119" s="235" t="e">
        <f>MATCH(C119,C$1:C118,0)</f>
        <v>#N/A</v>
      </c>
      <c r="S119" s="235" t="e">
        <f>MATCH(D119,D$1:D118,0)</f>
        <v>#N/A</v>
      </c>
      <c r="T119" s="235" t="e">
        <f>MATCH(E119,E$1:E118,0)</f>
        <v>#N/A</v>
      </c>
      <c r="U119" s="235" t="e">
        <f>MATCH(F119,F$1:F118,0)</f>
        <v>#N/A</v>
      </c>
    </row>
    <row r="120" spans="1:21" ht="12" customHeight="1">
      <c r="A120" s="77"/>
      <c r="B120" s="78"/>
      <c r="C120" s="78"/>
      <c r="D120" s="78"/>
      <c r="E120" s="78"/>
      <c r="F120" s="78"/>
      <c r="G120" s="229" t="s">
        <v>219</v>
      </c>
      <c r="H120" s="22">
        <v>1983</v>
      </c>
      <c r="I120" s="22" t="str">
        <f t="shared" si="5"/>
        <v>M</v>
      </c>
      <c r="J120" s="23" t="s">
        <v>330</v>
      </c>
      <c r="K120" s="153">
        <v>118</v>
      </c>
      <c r="L120" s="13">
        <f>COUNTIF(G120:$G$292,G120)</f>
        <v>1</v>
      </c>
      <c r="M120" s="44"/>
      <c r="P120" s="235" t="e">
        <f>MATCH(A120,A$1:A119,0)</f>
        <v>#N/A</v>
      </c>
      <c r="Q120" s="235" t="e">
        <f>MATCH(B120,B$1:B119,0)</f>
        <v>#N/A</v>
      </c>
      <c r="R120" s="235" t="e">
        <f>MATCH(C120,C$1:C119,0)</f>
        <v>#N/A</v>
      </c>
      <c r="S120" s="235" t="e">
        <f>MATCH(D120,D$1:D119,0)</f>
        <v>#N/A</v>
      </c>
      <c r="T120" s="235" t="e">
        <f>MATCH(E120,E$1:E119,0)</f>
        <v>#N/A</v>
      </c>
      <c r="U120" s="235" t="e">
        <f>MATCH(F120,F$1:F119,0)</f>
        <v>#N/A</v>
      </c>
    </row>
    <row r="121" spans="1:21" ht="12" customHeight="1">
      <c r="A121" s="77"/>
      <c r="B121" s="78"/>
      <c r="C121" s="78"/>
      <c r="D121" s="78"/>
      <c r="E121" s="78"/>
      <c r="F121" s="78"/>
      <c r="G121" s="229" t="s">
        <v>220</v>
      </c>
      <c r="H121" s="22">
        <v>1967</v>
      </c>
      <c r="I121" s="22" t="str">
        <f t="shared" si="5"/>
        <v>MV1</v>
      </c>
      <c r="J121" s="23" t="s">
        <v>3</v>
      </c>
      <c r="K121" s="153">
        <v>119</v>
      </c>
      <c r="L121" s="13">
        <f>COUNTIF(G121:$G$292,G121)</f>
        <v>1</v>
      </c>
      <c r="M121" s="44"/>
      <c r="P121" s="235" t="e">
        <f>MATCH(A121,A$1:A120,0)</f>
        <v>#N/A</v>
      </c>
      <c r="Q121" s="235" t="e">
        <f>MATCH(B121,B$1:B120,0)</f>
        <v>#N/A</v>
      </c>
      <c r="R121" s="235" t="e">
        <f>MATCH(C121,C$1:C120,0)</f>
        <v>#N/A</v>
      </c>
      <c r="S121" s="235" t="e">
        <f>MATCH(D121,D$1:D120,0)</f>
        <v>#N/A</v>
      </c>
      <c r="T121" s="235" t="e">
        <f>MATCH(E121,E$1:E120,0)</f>
        <v>#N/A</v>
      </c>
      <c r="U121" s="235" t="e">
        <f>MATCH(F121,F$1:F120,0)</f>
        <v>#N/A</v>
      </c>
    </row>
    <row r="122" spans="1:21" ht="12" customHeight="1">
      <c r="A122" s="77"/>
      <c r="B122" s="78">
        <v>40</v>
      </c>
      <c r="C122" s="78">
        <v>30</v>
      </c>
      <c r="D122" s="78"/>
      <c r="E122" s="78"/>
      <c r="F122" s="78"/>
      <c r="G122" s="229" t="s">
        <v>546</v>
      </c>
      <c r="H122" s="22">
        <v>1970</v>
      </c>
      <c r="I122" s="22" t="str">
        <f t="shared" si="5"/>
        <v>MV1</v>
      </c>
      <c r="J122" s="23" t="s">
        <v>2</v>
      </c>
      <c r="K122" s="153">
        <v>120</v>
      </c>
      <c r="L122" s="13">
        <f>COUNTIF(G122:$G$292,G122)</f>
        <v>1</v>
      </c>
      <c r="M122" s="44"/>
      <c r="P122" s="235" t="e">
        <f>MATCH(A122,A$1:A121,0)</f>
        <v>#N/A</v>
      </c>
      <c r="Q122" s="235" t="e">
        <f>MATCH(B122,B$1:B121,0)</f>
        <v>#N/A</v>
      </c>
      <c r="R122" s="235" t="e">
        <f>MATCH(C122,C$1:C121,0)</f>
        <v>#N/A</v>
      </c>
      <c r="S122" s="235" t="e">
        <f>MATCH(D122,D$1:D121,0)</f>
        <v>#N/A</v>
      </c>
      <c r="T122" s="235" t="e">
        <f>MATCH(E122,E$1:E121,0)</f>
        <v>#N/A</v>
      </c>
      <c r="U122" s="235" t="e">
        <f>MATCH(F122,F$1:F121,0)</f>
        <v>#N/A</v>
      </c>
    </row>
    <row r="123" spans="1:21" ht="12" customHeight="1">
      <c r="A123" s="77"/>
      <c r="B123" s="78"/>
      <c r="C123" s="78"/>
      <c r="D123" s="78"/>
      <c r="E123" s="78"/>
      <c r="F123" s="78"/>
      <c r="G123" s="229" t="s">
        <v>221</v>
      </c>
      <c r="H123" s="22">
        <v>1962</v>
      </c>
      <c r="I123" s="22" t="str">
        <f t="shared" si="5"/>
        <v>MV2</v>
      </c>
      <c r="J123" s="23" t="s">
        <v>294</v>
      </c>
      <c r="K123" s="153">
        <v>121</v>
      </c>
      <c r="L123" s="13">
        <f>COUNTIF(G123:$G$292,G123)</f>
        <v>1</v>
      </c>
      <c r="M123" s="44"/>
      <c r="P123" s="235" t="e">
        <f>MATCH(A123,A$1:A122,0)</f>
        <v>#N/A</v>
      </c>
      <c r="Q123" s="235" t="e">
        <f>MATCH(B123,B$1:B122,0)</f>
        <v>#N/A</v>
      </c>
      <c r="R123" s="235" t="e">
        <f>MATCH(C123,C$1:C122,0)</f>
        <v>#N/A</v>
      </c>
      <c r="S123" s="235" t="e">
        <f>MATCH(D123,D$1:D122,0)</f>
        <v>#N/A</v>
      </c>
      <c r="T123" s="235" t="e">
        <f>MATCH(E123,E$1:E122,0)</f>
        <v>#N/A</v>
      </c>
      <c r="U123" s="235" t="e">
        <f>MATCH(F123,F$1:F122,0)</f>
        <v>#N/A</v>
      </c>
    </row>
    <row r="124" spans="1:21" ht="12" customHeight="1">
      <c r="A124" s="77"/>
      <c r="B124" s="78"/>
      <c r="C124" s="78"/>
      <c r="D124" s="78"/>
      <c r="E124" s="78"/>
      <c r="F124" s="78"/>
      <c r="G124" s="229" t="s">
        <v>222</v>
      </c>
      <c r="H124" s="22">
        <v>1971</v>
      </c>
      <c r="I124" s="22" t="str">
        <f t="shared" si="5"/>
        <v>MV1</v>
      </c>
      <c r="J124" s="23" t="s">
        <v>3</v>
      </c>
      <c r="K124" s="153">
        <v>122</v>
      </c>
      <c r="L124" s="13">
        <f>COUNTIF(G124:$G$292,G124)</f>
        <v>1</v>
      </c>
      <c r="M124" s="44"/>
      <c r="P124" s="235" t="e">
        <f>MATCH(A124,A$1:A123,0)</f>
        <v>#N/A</v>
      </c>
      <c r="Q124" s="235" t="e">
        <f>MATCH(B124,B$1:B123,0)</f>
        <v>#N/A</v>
      </c>
      <c r="R124" s="235" t="e">
        <f>MATCH(C124,C$1:C123,0)</f>
        <v>#N/A</v>
      </c>
      <c r="S124" s="235" t="e">
        <f>MATCH(D124,D$1:D123,0)</f>
        <v>#N/A</v>
      </c>
      <c r="T124" s="235" t="e">
        <f>MATCH(E124,E$1:E123,0)</f>
        <v>#N/A</v>
      </c>
      <c r="U124" s="235" t="e">
        <f>MATCH(F124,F$1:F123,0)</f>
        <v>#N/A</v>
      </c>
    </row>
    <row r="125" spans="1:21" ht="12" customHeight="1">
      <c r="A125" s="77"/>
      <c r="B125" s="78">
        <v>39</v>
      </c>
      <c r="C125" s="78"/>
      <c r="D125" s="78"/>
      <c r="E125" s="78"/>
      <c r="F125" s="78"/>
      <c r="G125" s="229" t="s">
        <v>545</v>
      </c>
      <c r="H125" s="22">
        <v>1976</v>
      </c>
      <c r="I125" s="22" t="str">
        <f t="shared" si="5"/>
        <v>M</v>
      </c>
      <c r="J125" s="23" t="s">
        <v>2</v>
      </c>
      <c r="K125" s="153">
        <v>123</v>
      </c>
      <c r="L125" s="13">
        <f>COUNTIF(G125:$G$292,G125)</f>
        <v>1</v>
      </c>
      <c r="M125" s="44"/>
      <c r="P125" s="235" t="e">
        <f>MATCH(A125,A$1:A124,0)</f>
        <v>#N/A</v>
      </c>
      <c r="Q125" s="235" t="e">
        <f>MATCH(B125,B$1:B124,0)</f>
        <v>#N/A</v>
      </c>
      <c r="R125" s="235" t="e">
        <f>MATCH(C125,C$1:C124,0)</f>
        <v>#N/A</v>
      </c>
      <c r="S125" s="235" t="e">
        <f>MATCH(D125,D$1:D124,0)</f>
        <v>#N/A</v>
      </c>
      <c r="T125" s="235" t="e">
        <f>MATCH(E125,E$1:E124,0)</f>
        <v>#N/A</v>
      </c>
      <c r="U125" s="235" t="e">
        <f>MATCH(F125,F$1:F124,0)</f>
        <v>#N/A</v>
      </c>
    </row>
    <row r="126" spans="1:21" ht="12" customHeight="1">
      <c r="A126" s="77"/>
      <c r="B126" s="78"/>
      <c r="C126" s="78"/>
      <c r="D126" s="78"/>
      <c r="E126" s="78"/>
      <c r="F126" s="78"/>
      <c r="G126" s="229" t="s">
        <v>223</v>
      </c>
      <c r="H126" s="22">
        <v>1980</v>
      </c>
      <c r="I126" s="22" t="str">
        <f t="shared" si="5"/>
        <v>M</v>
      </c>
      <c r="J126" s="23" t="s">
        <v>331</v>
      </c>
      <c r="K126" s="153">
        <v>124</v>
      </c>
      <c r="L126" s="13">
        <f>COUNTIF(G126:$G$292,G126)</f>
        <v>1</v>
      </c>
      <c r="M126" s="44"/>
      <c r="P126" s="235" t="e">
        <f>MATCH(A126,A$1:A125,0)</f>
        <v>#N/A</v>
      </c>
      <c r="Q126" s="235" t="e">
        <f>MATCH(B126,B$1:B125,0)</f>
        <v>#N/A</v>
      </c>
      <c r="R126" s="235" t="e">
        <f>MATCH(C126,C$1:C125,0)</f>
        <v>#N/A</v>
      </c>
      <c r="S126" s="235" t="e">
        <f>MATCH(D126,D$1:D125,0)</f>
        <v>#N/A</v>
      </c>
      <c r="T126" s="235" t="e">
        <f>MATCH(E126,E$1:E125,0)</f>
        <v>#N/A</v>
      </c>
      <c r="U126" s="235" t="e">
        <f>MATCH(F126,F$1:F125,0)</f>
        <v>#N/A</v>
      </c>
    </row>
    <row r="127" spans="1:21" ht="12" customHeight="1">
      <c r="A127" s="77">
        <v>5</v>
      </c>
      <c r="B127" s="78"/>
      <c r="C127" s="78"/>
      <c r="D127" s="78"/>
      <c r="E127" s="78"/>
      <c r="F127" s="78"/>
      <c r="G127" s="229" t="s">
        <v>224</v>
      </c>
      <c r="H127" s="22">
        <v>1985</v>
      </c>
      <c r="I127" s="22" t="str">
        <f t="shared" si="5"/>
        <v>M</v>
      </c>
      <c r="J127" s="23" t="s">
        <v>332</v>
      </c>
      <c r="K127" s="153">
        <v>125</v>
      </c>
      <c r="L127" s="13">
        <f>COUNTIF(G127:$G$292,G127)</f>
        <v>1</v>
      </c>
      <c r="M127" s="44"/>
      <c r="P127" s="235" t="e">
        <f>MATCH(A127,A$1:A126,0)</f>
        <v>#N/A</v>
      </c>
      <c r="Q127" s="235" t="e">
        <f>MATCH(B127,B$1:B126,0)</f>
        <v>#N/A</v>
      </c>
      <c r="R127" s="235" t="e">
        <f>MATCH(C127,C$1:C126,0)</f>
        <v>#N/A</v>
      </c>
      <c r="S127" s="235" t="e">
        <f>MATCH(D127,D$1:D126,0)</f>
        <v>#N/A</v>
      </c>
      <c r="T127" s="235" t="e">
        <f>MATCH(E127,E$1:E126,0)</f>
        <v>#N/A</v>
      </c>
      <c r="U127" s="235" t="e">
        <f>MATCH(F127,F$1:F126,0)</f>
        <v>#N/A</v>
      </c>
    </row>
    <row r="128" spans="1:21" ht="12" customHeight="1">
      <c r="A128" s="77"/>
      <c r="B128" s="78"/>
      <c r="C128" s="78"/>
      <c r="D128" s="78"/>
      <c r="E128" s="78"/>
      <c r="F128" s="78"/>
      <c r="G128" s="229" t="s">
        <v>271</v>
      </c>
      <c r="H128" s="22">
        <v>1973</v>
      </c>
      <c r="I128" s="22" t="str">
        <f t="shared" si="5"/>
        <v>MV1</v>
      </c>
      <c r="J128" s="23" t="s">
        <v>351</v>
      </c>
      <c r="K128" s="153">
        <v>126</v>
      </c>
      <c r="L128" s="13">
        <f>COUNTIF(G128:$G$292,G128)</f>
        <v>1</v>
      </c>
      <c r="M128" s="44"/>
      <c r="P128" s="235" t="e">
        <f>MATCH(A128,A$1:A127,0)</f>
        <v>#N/A</v>
      </c>
      <c r="Q128" s="235" t="e">
        <f>MATCH(B128,B$1:B127,0)</f>
        <v>#N/A</v>
      </c>
      <c r="R128" s="235" t="e">
        <f>MATCH(C128,C$1:C127,0)</f>
        <v>#N/A</v>
      </c>
      <c r="S128" s="235" t="e">
        <f>MATCH(D128,D$1:D127,0)</f>
        <v>#N/A</v>
      </c>
      <c r="T128" s="235" t="e">
        <f>MATCH(E128,E$1:E127,0)</f>
        <v>#N/A</v>
      </c>
      <c r="U128" s="235" t="e">
        <f>MATCH(F128,F$1:F127,0)</f>
        <v>#N/A</v>
      </c>
    </row>
    <row r="129" spans="1:21" ht="12" customHeight="1">
      <c r="A129" s="77"/>
      <c r="B129" s="78"/>
      <c r="C129" s="78"/>
      <c r="D129" s="78"/>
      <c r="E129" s="78"/>
      <c r="F129" s="78"/>
      <c r="G129" s="229" t="s">
        <v>225</v>
      </c>
      <c r="H129" s="22">
        <v>1952</v>
      </c>
      <c r="I129" s="22" t="str">
        <f t="shared" si="5"/>
        <v>MV3</v>
      </c>
      <c r="J129" s="23" t="s">
        <v>333</v>
      </c>
      <c r="K129" s="153">
        <v>127</v>
      </c>
      <c r="L129" s="13">
        <f>COUNTIF(G129:$G$292,G129)</f>
        <v>1</v>
      </c>
      <c r="M129" s="44"/>
      <c r="P129" s="235" t="e">
        <f>MATCH(A129,A$1:A128,0)</f>
        <v>#N/A</v>
      </c>
      <c r="Q129" s="235" t="e">
        <f>MATCH(B129,B$1:B128,0)</f>
        <v>#N/A</v>
      </c>
      <c r="R129" s="235" t="e">
        <f>MATCH(C129,C$1:C128,0)</f>
        <v>#N/A</v>
      </c>
      <c r="S129" s="235" t="e">
        <f>MATCH(D129,D$1:D128,0)</f>
        <v>#N/A</v>
      </c>
      <c r="T129" s="235" t="e">
        <f>MATCH(E129,E$1:E128,0)</f>
        <v>#N/A</v>
      </c>
      <c r="U129" s="235" t="e">
        <f>MATCH(F129,F$1:F128,0)</f>
        <v>#N/A</v>
      </c>
    </row>
    <row r="130" spans="1:21" ht="12" customHeight="1">
      <c r="A130" s="77"/>
      <c r="B130" s="78"/>
      <c r="C130" s="78"/>
      <c r="D130" s="78"/>
      <c r="E130" s="78"/>
      <c r="F130" s="78"/>
      <c r="G130" s="229" t="s">
        <v>226</v>
      </c>
      <c r="H130" s="22">
        <v>1986</v>
      </c>
      <c r="I130" s="22" t="str">
        <f t="shared" si="5"/>
        <v>M</v>
      </c>
      <c r="J130" s="23" t="s">
        <v>333</v>
      </c>
      <c r="K130" s="153">
        <v>128</v>
      </c>
      <c r="L130" s="13">
        <f>COUNTIF(G130:$G$292,G130)</f>
        <v>1</v>
      </c>
      <c r="M130" s="44"/>
      <c r="P130" s="235" t="e">
        <f>MATCH(A130,A$1:A129,0)</f>
        <v>#N/A</v>
      </c>
      <c r="Q130" s="235" t="e">
        <f>MATCH(B130,B$1:B129,0)</f>
        <v>#N/A</v>
      </c>
      <c r="R130" s="235" t="e">
        <f>MATCH(C130,C$1:C129,0)</f>
        <v>#N/A</v>
      </c>
      <c r="S130" s="235" t="e">
        <f>MATCH(D130,D$1:D129,0)</f>
        <v>#N/A</v>
      </c>
      <c r="T130" s="235" t="e">
        <f>MATCH(E130,E$1:E129,0)</f>
        <v>#N/A</v>
      </c>
      <c r="U130" s="235" t="e">
        <f>MATCH(F130,F$1:F129,0)</f>
        <v>#N/A</v>
      </c>
    </row>
    <row r="131" spans="1:21" ht="12" customHeight="1">
      <c r="A131" s="77">
        <v>29</v>
      </c>
      <c r="B131" s="78">
        <v>59</v>
      </c>
      <c r="C131" s="78">
        <v>65</v>
      </c>
      <c r="D131" s="78"/>
      <c r="E131" s="78"/>
      <c r="F131" s="78"/>
      <c r="G131" s="229" t="s">
        <v>481</v>
      </c>
      <c r="H131" s="22">
        <v>1979</v>
      </c>
      <c r="I131" s="22" t="str">
        <f aca="true" t="shared" si="6" ref="I131:I162">IF((RIGHT($A$1,4)-H131)&gt;21,IF((RIGHT($A$1,4)-H131)&gt;39,IF((RIGHT($A$1,4)-H131)&gt;49,IF((RIGHT($A$1,4)-H131)&gt;59,"MV3","MV2"),"MV1"),"M"),"J")</f>
        <v>M</v>
      </c>
      <c r="J131" s="23" t="s">
        <v>106</v>
      </c>
      <c r="K131" s="153">
        <v>129</v>
      </c>
      <c r="L131" s="13">
        <f>COUNTIF(G131:$G$292,G131)</f>
        <v>1</v>
      </c>
      <c r="M131" s="44"/>
      <c r="P131" s="235" t="e">
        <f>MATCH(A131,A$1:A130,0)</f>
        <v>#N/A</v>
      </c>
      <c r="Q131" s="235" t="e">
        <f>MATCH(B131,B$1:B130,0)</f>
        <v>#N/A</v>
      </c>
      <c r="R131" s="235" t="e">
        <f>MATCH(C131,C$1:C130,0)</f>
        <v>#N/A</v>
      </c>
      <c r="S131" s="235" t="e">
        <f>MATCH(D131,D$1:D130,0)</f>
        <v>#N/A</v>
      </c>
      <c r="T131" s="235" t="e">
        <f>MATCH(E131,E$1:E130,0)</f>
        <v>#N/A</v>
      </c>
      <c r="U131" s="235" t="e">
        <f>MATCH(F131,F$1:F130,0)</f>
        <v>#N/A</v>
      </c>
    </row>
    <row r="132" spans="1:21" ht="12" customHeight="1">
      <c r="A132" s="77">
        <v>53</v>
      </c>
      <c r="B132" s="78">
        <v>62</v>
      </c>
      <c r="C132" s="78"/>
      <c r="D132" s="78"/>
      <c r="E132" s="78"/>
      <c r="F132" s="78"/>
      <c r="G132" s="229" t="s">
        <v>227</v>
      </c>
      <c r="H132" s="22">
        <v>1961</v>
      </c>
      <c r="I132" s="22" t="str">
        <f t="shared" si="6"/>
        <v>MV2</v>
      </c>
      <c r="J132" s="23" t="s">
        <v>334</v>
      </c>
      <c r="K132" s="153">
        <v>130</v>
      </c>
      <c r="L132" s="13">
        <f>COUNTIF(G132:$G$292,G132)</f>
        <v>1</v>
      </c>
      <c r="M132" s="44"/>
      <c r="P132" s="235" t="e">
        <f>MATCH(A132,A$1:A131,0)</f>
        <v>#N/A</v>
      </c>
      <c r="Q132" s="235" t="e">
        <f>MATCH(B132,B$1:B131,0)</f>
        <v>#N/A</v>
      </c>
      <c r="R132" s="235" t="e">
        <f>MATCH(C132,C$1:C131,0)</f>
        <v>#N/A</v>
      </c>
      <c r="S132" s="235" t="e">
        <f>MATCH(D132,D$1:D131,0)</f>
        <v>#N/A</v>
      </c>
      <c r="T132" s="235" t="e">
        <f>MATCH(E132,E$1:E131,0)</f>
        <v>#N/A</v>
      </c>
      <c r="U132" s="235" t="e">
        <f>MATCH(F132,F$1:F131,0)</f>
        <v>#N/A</v>
      </c>
    </row>
    <row r="133" spans="1:21" ht="12" customHeight="1">
      <c r="A133" s="77">
        <v>25</v>
      </c>
      <c r="B133" s="78"/>
      <c r="C133" s="78"/>
      <c r="D133" s="78"/>
      <c r="E133" s="78"/>
      <c r="F133" s="78"/>
      <c r="G133" s="229" t="s">
        <v>478</v>
      </c>
      <c r="H133" s="22">
        <v>1976</v>
      </c>
      <c r="I133" s="22" t="str">
        <f t="shared" si="6"/>
        <v>M</v>
      </c>
      <c r="J133" s="23" t="s">
        <v>299</v>
      </c>
      <c r="K133" s="153">
        <v>131</v>
      </c>
      <c r="L133" s="13">
        <f>COUNTIF(G133:$G$292,G133)</f>
        <v>1</v>
      </c>
      <c r="M133" s="44"/>
      <c r="P133" s="235" t="e">
        <f>MATCH(A133,A$1:A132,0)</f>
        <v>#N/A</v>
      </c>
      <c r="Q133" s="235" t="e">
        <f>MATCH(B133,B$1:B132,0)</f>
        <v>#N/A</v>
      </c>
      <c r="R133" s="235" t="e">
        <f>MATCH(C133,C$1:C132,0)</f>
        <v>#N/A</v>
      </c>
      <c r="S133" s="235" t="e">
        <f>MATCH(D133,D$1:D132,0)</f>
        <v>#N/A</v>
      </c>
      <c r="T133" s="235" t="e">
        <f>MATCH(E133,E$1:E132,0)</f>
        <v>#N/A</v>
      </c>
      <c r="U133" s="235" t="e">
        <f>MATCH(F133,F$1:F132,0)</f>
        <v>#N/A</v>
      </c>
    </row>
    <row r="134" spans="1:21" ht="12" customHeight="1">
      <c r="A134" s="77"/>
      <c r="B134" s="78"/>
      <c r="C134" s="78"/>
      <c r="D134" s="78"/>
      <c r="E134" s="78"/>
      <c r="F134" s="78"/>
      <c r="G134" s="229" t="s">
        <v>277</v>
      </c>
      <c r="H134" s="22">
        <v>1967</v>
      </c>
      <c r="I134" s="22" t="str">
        <f t="shared" si="6"/>
        <v>MV1</v>
      </c>
      <c r="J134" s="23" t="s">
        <v>354</v>
      </c>
      <c r="K134" s="153">
        <v>132</v>
      </c>
      <c r="L134" s="13">
        <f>COUNTIF(G134:$G$292,G134)</f>
        <v>1</v>
      </c>
      <c r="M134" s="44"/>
      <c r="P134" s="235" t="e">
        <f>MATCH(A134,A$1:A133,0)</f>
        <v>#N/A</v>
      </c>
      <c r="Q134" s="235" t="e">
        <f>MATCH(B134,B$1:B133,0)</f>
        <v>#N/A</v>
      </c>
      <c r="R134" s="235" t="e">
        <f>MATCH(C134,C$1:C133,0)</f>
        <v>#N/A</v>
      </c>
      <c r="S134" s="235" t="e">
        <f>MATCH(D134,D$1:D133,0)</f>
        <v>#N/A</v>
      </c>
      <c r="T134" s="235" t="e">
        <f>MATCH(E134,E$1:E133,0)</f>
        <v>#N/A</v>
      </c>
      <c r="U134" s="235" t="e">
        <f>MATCH(F134,F$1:F133,0)</f>
        <v>#N/A</v>
      </c>
    </row>
    <row r="135" spans="1:21" ht="12" customHeight="1">
      <c r="A135" s="77"/>
      <c r="B135" s="78"/>
      <c r="C135" s="78"/>
      <c r="D135" s="78"/>
      <c r="E135" s="78"/>
      <c r="F135" s="78"/>
      <c r="G135" s="229" t="s">
        <v>228</v>
      </c>
      <c r="H135" s="22">
        <v>1977</v>
      </c>
      <c r="I135" s="22" t="str">
        <f t="shared" si="6"/>
        <v>M</v>
      </c>
      <c r="J135" s="23" t="s">
        <v>335</v>
      </c>
      <c r="K135" s="153">
        <v>133</v>
      </c>
      <c r="L135" s="13">
        <f>COUNTIF(G135:$G$292,G135)</f>
        <v>1</v>
      </c>
      <c r="M135" s="44"/>
      <c r="P135" s="235" t="e">
        <f>MATCH(A135,A$1:A134,0)</f>
        <v>#N/A</v>
      </c>
      <c r="Q135" s="235" t="e">
        <f>MATCH(B135,B$1:B134,0)</f>
        <v>#N/A</v>
      </c>
      <c r="R135" s="235" t="e">
        <f>MATCH(C135,C$1:C134,0)</f>
        <v>#N/A</v>
      </c>
      <c r="S135" s="235" t="e">
        <f>MATCH(D135,D$1:D134,0)</f>
        <v>#N/A</v>
      </c>
      <c r="T135" s="235" t="e">
        <f>MATCH(E135,E$1:E134,0)</f>
        <v>#N/A</v>
      </c>
      <c r="U135" s="235" t="e">
        <f>MATCH(F135,F$1:F134,0)</f>
        <v>#N/A</v>
      </c>
    </row>
    <row r="136" spans="1:21" ht="12" customHeight="1">
      <c r="A136" s="77">
        <v>50</v>
      </c>
      <c r="B136" s="78">
        <v>11</v>
      </c>
      <c r="C136" s="78"/>
      <c r="D136" s="78"/>
      <c r="E136" s="78"/>
      <c r="F136" s="78"/>
      <c r="G136" s="229" t="s">
        <v>229</v>
      </c>
      <c r="H136" s="22">
        <v>1946</v>
      </c>
      <c r="I136" s="22" t="str">
        <f t="shared" si="6"/>
        <v>MV3</v>
      </c>
      <c r="J136" s="23" t="s">
        <v>34</v>
      </c>
      <c r="K136" s="153">
        <v>134</v>
      </c>
      <c r="L136" s="13">
        <f>COUNTIF(G136:$G$292,G136)</f>
        <v>1</v>
      </c>
      <c r="M136" s="44"/>
      <c r="P136" s="235" t="e">
        <f>MATCH(A136,A$1:A135,0)</f>
        <v>#N/A</v>
      </c>
      <c r="Q136" s="235" t="e">
        <f>MATCH(B136,B$1:B135,0)</f>
        <v>#N/A</v>
      </c>
      <c r="R136" s="235" t="e">
        <f>MATCH(C136,C$1:C135,0)</f>
        <v>#N/A</v>
      </c>
      <c r="S136" s="235" t="e">
        <f>MATCH(D136,D$1:D135,0)</f>
        <v>#N/A</v>
      </c>
      <c r="T136" s="235" t="e">
        <f>MATCH(E136,E$1:E135,0)</f>
        <v>#N/A</v>
      </c>
      <c r="U136" s="235" t="e">
        <f>MATCH(F136,F$1:F135,0)</f>
        <v>#N/A</v>
      </c>
    </row>
    <row r="137" spans="1:21" ht="12" customHeight="1">
      <c r="A137" s="77">
        <v>70</v>
      </c>
      <c r="B137" s="78">
        <v>17</v>
      </c>
      <c r="C137" s="78">
        <v>51</v>
      </c>
      <c r="D137" s="78"/>
      <c r="E137" s="78"/>
      <c r="F137" s="78"/>
      <c r="G137" s="229" t="s">
        <v>490</v>
      </c>
      <c r="H137" s="22">
        <v>1953</v>
      </c>
      <c r="I137" s="22" t="str">
        <f t="shared" si="6"/>
        <v>MV3</v>
      </c>
      <c r="J137" s="23" t="s">
        <v>491</v>
      </c>
      <c r="K137" s="153">
        <v>135</v>
      </c>
      <c r="L137" s="13">
        <f>COUNTIF(G137:$G$292,G137)</f>
        <v>1</v>
      </c>
      <c r="M137" s="44"/>
      <c r="P137" s="235" t="e">
        <f>MATCH(A137,A$1:A136,0)</f>
        <v>#N/A</v>
      </c>
      <c r="Q137" s="235" t="e">
        <f>MATCH(B137,B$1:B136,0)</f>
        <v>#N/A</v>
      </c>
      <c r="R137" s="235" t="e">
        <f>MATCH(C137,C$1:C136,0)</f>
        <v>#N/A</v>
      </c>
      <c r="S137" s="235" t="e">
        <f>MATCH(D137,D$1:D136,0)</f>
        <v>#N/A</v>
      </c>
      <c r="T137" s="235" t="e">
        <f>MATCH(E137,E$1:E136,0)</f>
        <v>#N/A</v>
      </c>
      <c r="U137" s="235" t="e">
        <f>MATCH(F137,F$1:F136,0)</f>
        <v>#N/A</v>
      </c>
    </row>
    <row r="138" spans="1:21" ht="12" customHeight="1">
      <c r="A138" s="77">
        <v>66</v>
      </c>
      <c r="B138" s="78">
        <v>63</v>
      </c>
      <c r="C138" s="78"/>
      <c r="D138" s="78"/>
      <c r="E138" s="78"/>
      <c r="F138" s="78"/>
      <c r="G138" s="229" t="s">
        <v>230</v>
      </c>
      <c r="H138" s="22">
        <v>1977</v>
      </c>
      <c r="I138" s="22" t="str">
        <f t="shared" si="6"/>
        <v>M</v>
      </c>
      <c r="J138" s="23" t="s">
        <v>336</v>
      </c>
      <c r="K138" s="153">
        <v>136</v>
      </c>
      <c r="L138" s="13">
        <f>COUNTIF(G138:$G$292,G138)</f>
        <v>1</v>
      </c>
      <c r="M138" s="44"/>
      <c r="P138" s="235" t="e">
        <f>MATCH(A138,A$1:A137,0)</f>
        <v>#N/A</v>
      </c>
      <c r="Q138" s="235" t="e">
        <f>MATCH(B138,B$1:B137,0)</f>
        <v>#N/A</v>
      </c>
      <c r="R138" s="235" t="e">
        <f>MATCH(C138,C$1:C137,0)</f>
        <v>#N/A</v>
      </c>
      <c r="S138" s="235" t="e">
        <f>MATCH(D138,D$1:D137,0)</f>
        <v>#N/A</v>
      </c>
      <c r="T138" s="235" t="e">
        <f>MATCH(E138,E$1:E137,0)</f>
        <v>#N/A</v>
      </c>
      <c r="U138" s="235" t="e">
        <f>MATCH(F138,F$1:F137,0)</f>
        <v>#N/A</v>
      </c>
    </row>
    <row r="139" spans="1:21" ht="12" customHeight="1">
      <c r="A139" s="77">
        <v>71</v>
      </c>
      <c r="B139" s="78">
        <v>64</v>
      </c>
      <c r="C139" s="78"/>
      <c r="D139" s="78"/>
      <c r="E139" s="78"/>
      <c r="F139" s="78"/>
      <c r="G139" s="229" t="s">
        <v>231</v>
      </c>
      <c r="H139" s="22">
        <v>1964</v>
      </c>
      <c r="I139" s="22" t="str">
        <f t="shared" si="6"/>
        <v>MV1</v>
      </c>
      <c r="J139" s="23" t="s">
        <v>34</v>
      </c>
      <c r="K139" s="153">
        <v>137</v>
      </c>
      <c r="L139" s="13">
        <f>COUNTIF(G139:$G$292,G139)</f>
        <v>1</v>
      </c>
      <c r="M139" s="44"/>
      <c r="P139" s="235" t="e">
        <f>MATCH(A139,A$1:A138,0)</f>
        <v>#N/A</v>
      </c>
      <c r="Q139" s="235" t="e">
        <f>MATCH(B139,B$1:B138,0)</f>
        <v>#N/A</v>
      </c>
      <c r="R139" s="235" t="e">
        <f>MATCH(C139,C$1:C138,0)</f>
        <v>#N/A</v>
      </c>
      <c r="S139" s="235" t="e">
        <f>MATCH(D139,D$1:D138,0)</f>
        <v>#N/A</v>
      </c>
      <c r="T139" s="235" t="e">
        <f>MATCH(E139,E$1:E138,0)</f>
        <v>#N/A</v>
      </c>
      <c r="U139" s="235" t="e">
        <f>MATCH(F139,F$1:F138,0)</f>
        <v>#N/A</v>
      </c>
    </row>
    <row r="140" spans="1:21" ht="12" customHeight="1">
      <c r="A140" s="77"/>
      <c r="B140" s="78"/>
      <c r="C140" s="78"/>
      <c r="D140" s="78"/>
      <c r="E140" s="78"/>
      <c r="F140" s="78"/>
      <c r="G140" s="229" t="s">
        <v>232</v>
      </c>
      <c r="H140" s="22">
        <v>1962</v>
      </c>
      <c r="I140" s="22" t="str">
        <f t="shared" si="6"/>
        <v>MV2</v>
      </c>
      <c r="J140" s="23" t="s">
        <v>337</v>
      </c>
      <c r="K140" s="153">
        <v>138</v>
      </c>
      <c r="L140" s="13">
        <f>COUNTIF(G140:$G$292,G140)</f>
        <v>1</v>
      </c>
      <c r="M140" s="44"/>
      <c r="P140" s="235" t="e">
        <f>MATCH(A140,A$1:A139,0)</f>
        <v>#N/A</v>
      </c>
      <c r="Q140" s="235" t="e">
        <f>MATCH(B140,B$1:B139,0)</f>
        <v>#N/A</v>
      </c>
      <c r="R140" s="235" t="e">
        <f>MATCH(C140,C$1:C139,0)</f>
        <v>#N/A</v>
      </c>
      <c r="S140" s="235" t="e">
        <f>MATCH(D140,D$1:D139,0)</f>
        <v>#N/A</v>
      </c>
      <c r="T140" s="235" t="e">
        <f>MATCH(E140,E$1:E139,0)</f>
        <v>#N/A</v>
      </c>
      <c r="U140" s="235" t="e">
        <f>MATCH(F140,F$1:F139,0)</f>
        <v>#N/A</v>
      </c>
    </row>
    <row r="141" spans="1:21" ht="12" customHeight="1">
      <c r="A141" s="77"/>
      <c r="B141" s="78"/>
      <c r="C141" s="78"/>
      <c r="D141" s="78"/>
      <c r="E141" s="78"/>
      <c r="F141" s="78"/>
      <c r="G141" s="229" t="s">
        <v>233</v>
      </c>
      <c r="H141" s="22">
        <v>1969</v>
      </c>
      <c r="I141" s="22" t="str">
        <f t="shared" si="6"/>
        <v>MV1</v>
      </c>
      <c r="J141" s="23" t="s">
        <v>291</v>
      </c>
      <c r="K141" s="153">
        <v>139</v>
      </c>
      <c r="L141" s="13">
        <f>COUNTIF(G141:$G$292,G141)</f>
        <v>1</v>
      </c>
      <c r="M141" s="44"/>
      <c r="P141" s="235" t="e">
        <f>MATCH(A141,A$1:A140,0)</f>
        <v>#N/A</v>
      </c>
      <c r="Q141" s="235" t="e">
        <f>MATCH(B141,B$1:B140,0)</f>
        <v>#N/A</v>
      </c>
      <c r="R141" s="235" t="e">
        <f>MATCH(C141,C$1:C140,0)</f>
        <v>#N/A</v>
      </c>
      <c r="S141" s="235" t="e">
        <f>MATCH(D141,D$1:D140,0)</f>
        <v>#N/A</v>
      </c>
      <c r="T141" s="235" t="e">
        <f>MATCH(E141,E$1:E140,0)</f>
        <v>#N/A</v>
      </c>
      <c r="U141" s="235" t="e">
        <f>MATCH(F141,F$1:F140,0)</f>
        <v>#N/A</v>
      </c>
    </row>
    <row r="142" spans="1:21" ht="12" customHeight="1">
      <c r="A142" s="77"/>
      <c r="B142" s="78"/>
      <c r="C142" s="78">
        <v>11</v>
      </c>
      <c r="D142" s="78"/>
      <c r="E142" s="78"/>
      <c r="F142" s="78"/>
      <c r="G142" s="229" t="s">
        <v>234</v>
      </c>
      <c r="H142" s="22">
        <v>1957</v>
      </c>
      <c r="I142" s="22" t="str">
        <f t="shared" si="6"/>
        <v>MV2</v>
      </c>
      <c r="J142" s="23" t="s">
        <v>326</v>
      </c>
      <c r="K142" s="153">
        <v>140</v>
      </c>
      <c r="L142" s="13">
        <f>COUNTIF(G142:$G$292,G142)</f>
        <v>1</v>
      </c>
      <c r="M142" s="44"/>
      <c r="P142" s="235" t="e">
        <f>MATCH(A142,A$1:A141,0)</f>
        <v>#N/A</v>
      </c>
      <c r="Q142" s="235" t="e">
        <f>MATCH(B142,B$1:B141,0)</f>
        <v>#N/A</v>
      </c>
      <c r="R142" s="235" t="e">
        <f>MATCH(C142,C$1:C141,0)</f>
        <v>#N/A</v>
      </c>
      <c r="S142" s="235" t="e">
        <f>MATCH(D142,D$1:D141,0)</f>
        <v>#N/A</v>
      </c>
      <c r="T142" s="235" t="e">
        <f>MATCH(E142,E$1:E141,0)</f>
        <v>#N/A</v>
      </c>
      <c r="U142" s="235" t="e">
        <f>MATCH(F142,F$1:F141,0)</f>
        <v>#N/A</v>
      </c>
    </row>
    <row r="143" spans="1:21" ht="12" customHeight="1">
      <c r="A143" s="77">
        <v>35</v>
      </c>
      <c r="B143" s="78"/>
      <c r="C143" s="78">
        <v>58</v>
      </c>
      <c r="D143" s="78"/>
      <c r="E143" s="78"/>
      <c r="F143" s="78"/>
      <c r="G143" s="229" t="s">
        <v>482</v>
      </c>
      <c r="H143" s="22">
        <v>1970</v>
      </c>
      <c r="I143" s="22" t="str">
        <f t="shared" si="6"/>
        <v>MV1</v>
      </c>
      <c r="J143" s="23" t="s">
        <v>483</v>
      </c>
      <c r="K143" s="153">
        <v>141</v>
      </c>
      <c r="L143" s="13">
        <f>COUNTIF(G143:$G$292,G143)</f>
        <v>1</v>
      </c>
      <c r="M143" s="44"/>
      <c r="P143" s="235" t="e">
        <f>MATCH(A143,A$1:A142,0)</f>
        <v>#N/A</v>
      </c>
      <c r="Q143" s="235" t="e">
        <f>MATCH(B143,B$1:B142,0)</f>
        <v>#N/A</v>
      </c>
      <c r="R143" s="235" t="e">
        <f>MATCH(C143,C$1:C142,0)</f>
        <v>#N/A</v>
      </c>
      <c r="S143" s="235" t="e">
        <f>MATCH(D143,D$1:D142,0)</f>
        <v>#N/A</v>
      </c>
      <c r="T143" s="235" t="e">
        <f>MATCH(E143,E$1:E142,0)</f>
        <v>#N/A</v>
      </c>
      <c r="U143" s="235" t="e">
        <f>MATCH(F143,F$1:F142,0)</f>
        <v>#N/A</v>
      </c>
    </row>
    <row r="144" spans="1:21" ht="12" customHeight="1">
      <c r="A144" s="77"/>
      <c r="B144" s="78"/>
      <c r="C144" s="78"/>
      <c r="D144" s="78"/>
      <c r="E144" s="78"/>
      <c r="F144" s="78"/>
      <c r="G144" s="229" t="s">
        <v>235</v>
      </c>
      <c r="H144" s="22">
        <v>1959</v>
      </c>
      <c r="I144" s="22" t="str">
        <f t="shared" si="6"/>
        <v>MV2</v>
      </c>
      <c r="J144" s="23" t="s">
        <v>334</v>
      </c>
      <c r="K144" s="153">
        <v>142</v>
      </c>
      <c r="L144" s="13">
        <f>COUNTIF(G144:$G$292,G144)</f>
        <v>1</v>
      </c>
      <c r="M144" s="44"/>
      <c r="P144" s="235" t="e">
        <f>MATCH(A144,A$1:A143,0)</f>
        <v>#N/A</v>
      </c>
      <c r="Q144" s="235" t="e">
        <f>MATCH(B144,B$1:B143,0)</f>
        <v>#N/A</v>
      </c>
      <c r="R144" s="235" t="e">
        <f>MATCH(C144,C$1:C143,0)</f>
        <v>#N/A</v>
      </c>
      <c r="S144" s="235" t="e">
        <f>MATCH(D144,D$1:D143,0)</f>
        <v>#N/A</v>
      </c>
      <c r="T144" s="235" t="e">
        <f>MATCH(E144,E$1:E143,0)</f>
        <v>#N/A</v>
      </c>
      <c r="U144" s="235" t="e">
        <f>MATCH(F144,F$1:F143,0)</f>
        <v>#N/A</v>
      </c>
    </row>
    <row r="145" spans="1:21" ht="12" customHeight="1">
      <c r="A145" s="77">
        <v>55</v>
      </c>
      <c r="B145" s="78"/>
      <c r="C145" s="78"/>
      <c r="D145" s="78"/>
      <c r="E145" s="78"/>
      <c r="F145" s="78"/>
      <c r="G145" s="229" t="s">
        <v>236</v>
      </c>
      <c r="H145" s="22">
        <v>1981</v>
      </c>
      <c r="I145" s="22" t="str">
        <f t="shared" si="6"/>
        <v>M</v>
      </c>
      <c r="J145" s="23" t="s">
        <v>338</v>
      </c>
      <c r="K145" s="153">
        <v>143</v>
      </c>
      <c r="L145" s="13">
        <f>COUNTIF(G145:$G$292,G145)</f>
        <v>1</v>
      </c>
      <c r="M145" s="44"/>
      <c r="P145" s="235" t="e">
        <f>MATCH(A145,A$1:A144,0)</f>
        <v>#N/A</v>
      </c>
      <c r="Q145" s="235" t="e">
        <f>MATCH(B145,B$1:B144,0)</f>
        <v>#N/A</v>
      </c>
      <c r="R145" s="235" t="e">
        <f>MATCH(C145,C$1:C144,0)</f>
        <v>#N/A</v>
      </c>
      <c r="S145" s="235" t="e">
        <f>MATCH(D145,D$1:D144,0)</f>
        <v>#N/A</v>
      </c>
      <c r="T145" s="235" t="e">
        <f>MATCH(E145,E$1:E144,0)</f>
        <v>#N/A</v>
      </c>
      <c r="U145" s="235" t="e">
        <f>MATCH(F145,F$1:F144,0)</f>
        <v>#N/A</v>
      </c>
    </row>
    <row r="146" spans="1:21" ht="12" customHeight="1">
      <c r="A146" s="77">
        <v>26</v>
      </c>
      <c r="B146" s="78">
        <v>23</v>
      </c>
      <c r="C146" s="78">
        <v>4</v>
      </c>
      <c r="D146" s="78"/>
      <c r="E146" s="78"/>
      <c r="F146" s="78"/>
      <c r="G146" s="229" t="s">
        <v>237</v>
      </c>
      <c r="H146" s="22">
        <v>1968</v>
      </c>
      <c r="I146" s="22" t="str">
        <f t="shared" si="6"/>
        <v>MV1</v>
      </c>
      <c r="J146" s="23" t="s">
        <v>339</v>
      </c>
      <c r="K146" s="153">
        <v>144</v>
      </c>
      <c r="L146" s="13">
        <f>COUNTIF(G146:$G$292,G146)</f>
        <v>1</v>
      </c>
      <c r="M146" s="44"/>
      <c r="P146" s="235" t="e">
        <f>MATCH(A146,A$1:A145,0)</f>
        <v>#N/A</v>
      </c>
      <c r="Q146" s="235" t="e">
        <f>MATCH(B146,B$1:B145,0)</f>
        <v>#N/A</v>
      </c>
      <c r="R146" s="235" t="e">
        <f>MATCH(C146,C$1:C145,0)</f>
        <v>#N/A</v>
      </c>
      <c r="S146" s="235" t="e">
        <f>MATCH(D146,D$1:D145,0)</f>
        <v>#N/A</v>
      </c>
      <c r="T146" s="235" t="e">
        <f>MATCH(E146,E$1:E145,0)</f>
        <v>#N/A</v>
      </c>
      <c r="U146" s="235" t="e">
        <f>MATCH(F146,F$1:F145,0)</f>
        <v>#N/A</v>
      </c>
    </row>
    <row r="147" spans="1:21" ht="12" customHeight="1">
      <c r="A147" s="77"/>
      <c r="B147" s="78"/>
      <c r="C147" s="78"/>
      <c r="D147" s="78"/>
      <c r="E147" s="78"/>
      <c r="F147" s="78"/>
      <c r="G147" s="229" t="s">
        <v>238</v>
      </c>
      <c r="H147" s="22">
        <v>2002</v>
      </c>
      <c r="I147" s="22" t="str">
        <f t="shared" si="6"/>
        <v>J</v>
      </c>
      <c r="J147" s="23" t="s">
        <v>340</v>
      </c>
      <c r="K147" s="153">
        <v>145</v>
      </c>
      <c r="L147" s="13">
        <f>COUNTIF(G147:$G$292,G147)</f>
        <v>1</v>
      </c>
      <c r="M147" s="44"/>
      <c r="P147" s="235" t="e">
        <f>MATCH(A147,A$1:A146,0)</f>
        <v>#N/A</v>
      </c>
      <c r="Q147" s="235" t="e">
        <f>MATCH(B147,B$1:B146,0)</f>
        <v>#N/A</v>
      </c>
      <c r="R147" s="235" t="e">
        <f>MATCH(C147,C$1:C146,0)</f>
        <v>#N/A</v>
      </c>
      <c r="S147" s="235" t="e">
        <f>MATCH(D147,D$1:D146,0)</f>
        <v>#N/A</v>
      </c>
      <c r="T147" s="235" t="e">
        <f>MATCH(E147,E$1:E146,0)</f>
        <v>#N/A</v>
      </c>
      <c r="U147" s="235" t="e">
        <f>MATCH(F147,F$1:F146,0)</f>
        <v>#N/A</v>
      </c>
    </row>
    <row r="148" spans="1:21" ht="12" customHeight="1">
      <c r="A148" s="77"/>
      <c r="B148" s="78"/>
      <c r="C148" s="78"/>
      <c r="D148" s="78"/>
      <c r="E148" s="78"/>
      <c r="F148" s="78"/>
      <c r="G148" s="229" t="s">
        <v>239</v>
      </c>
      <c r="H148" s="22">
        <v>2000</v>
      </c>
      <c r="I148" s="22" t="str">
        <f t="shared" si="6"/>
        <v>J</v>
      </c>
      <c r="J148" s="23" t="s">
        <v>340</v>
      </c>
      <c r="K148" s="153">
        <v>146</v>
      </c>
      <c r="L148" s="13">
        <f>COUNTIF(G148:$G$292,G148)</f>
        <v>1</v>
      </c>
      <c r="M148" s="44"/>
      <c r="P148" s="235" t="e">
        <f>MATCH(A148,A$1:A147,0)</f>
        <v>#N/A</v>
      </c>
      <c r="Q148" s="235" t="e">
        <f>MATCH(B148,B$1:B147,0)</f>
        <v>#N/A</v>
      </c>
      <c r="R148" s="235" t="e">
        <f>MATCH(C148,C$1:C147,0)</f>
        <v>#N/A</v>
      </c>
      <c r="S148" s="235" t="e">
        <f>MATCH(D148,D$1:D147,0)</f>
        <v>#N/A</v>
      </c>
      <c r="T148" s="235" t="e">
        <f>MATCH(E148,E$1:E147,0)</f>
        <v>#N/A</v>
      </c>
      <c r="U148" s="235" t="e">
        <f>MATCH(F148,F$1:F147,0)</f>
        <v>#N/A</v>
      </c>
    </row>
    <row r="149" spans="1:21" ht="12" customHeight="1">
      <c r="A149" s="77">
        <v>41</v>
      </c>
      <c r="B149" s="78">
        <v>16</v>
      </c>
      <c r="C149" s="78">
        <v>49</v>
      </c>
      <c r="D149" s="78"/>
      <c r="E149" s="78"/>
      <c r="F149" s="78"/>
      <c r="G149" s="229" t="s">
        <v>240</v>
      </c>
      <c r="H149" s="22">
        <v>1950</v>
      </c>
      <c r="I149" s="22" t="str">
        <f t="shared" si="6"/>
        <v>MV3</v>
      </c>
      <c r="J149" s="23" t="s">
        <v>2</v>
      </c>
      <c r="K149" s="153">
        <v>147</v>
      </c>
      <c r="L149" s="13">
        <f>COUNTIF(G149:$G$292,G149)</f>
        <v>1</v>
      </c>
      <c r="M149" s="44"/>
      <c r="P149" s="235" t="e">
        <f>MATCH(A149,A$1:A148,0)</f>
        <v>#N/A</v>
      </c>
      <c r="Q149" s="235" t="e">
        <f>MATCH(B149,B$1:B148,0)</f>
        <v>#N/A</v>
      </c>
      <c r="R149" s="235" t="e">
        <f>MATCH(C149,C$1:C148,0)</f>
        <v>#N/A</v>
      </c>
      <c r="S149" s="235" t="e">
        <f>MATCH(D149,D$1:D148,0)</f>
        <v>#N/A</v>
      </c>
      <c r="T149" s="235" t="e">
        <f>MATCH(E149,E$1:E148,0)</f>
        <v>#N/A</v>
      </c>
      <c r="U149" s="235" t="e">
        <f>MATCH(F149,F$1:F148,0)</f>
        <v>#N/A</v>
      </c>
    </row>
    <row r="150" spans="1:21" ht="12" customHeight="1">
      <c r="A150" s="77"/>
      <c r="B150" s="78"/>
      <c r="C150" s="78"/>
      <c r="D150" s="78"/>
      <c r="E150" s="78"/>
      <c r="F150" s="78"/>
      <c r="G150" s="229" t="s">
        <v>241</v>
      </c>
      <c r="H150" s="22">
        <v>1973</v>
      </c>
      <c r="I150" s="22" t="str">
        <f t="shared" si="6"/>
        <v>MV1</v>
      </c>
      <c r="J150" s="23" t="s">
        <v>2</v>
      </c>
      <c r="K150" s="153">
        <v>148</v>
      </c>
      <c r="L150" s="13">
        <f>COUNTIF(G150:$G$292,G150)</f>
        <v>1</v>
      </c>
      <c r="M150" s="44"/>
      <c r="P150" s="235" t="e">
        <f>MATCH(A150,A$1:A149,0)</f>
        <v>#N/A</v>
      </c>
      <c r="Q150" s="235" t="e">
        <f>MATCH(B150,B$1:B149,0)</f>
        <v>#N/A</v>
      </c>
      <c r="R150" s="235" t="e">
        <f>MATCH(C150,C$1:C149,0)</f>
        <v>#N/A</v>
      </c>
      <c r="S150" s="235" t="e">
        <f>MATCH(D150,D$1:D149,0)</f>
        <v>#N/A</v>
      </c>
      <c r="T150" s="235" t="e">
        <f>MATCH(E150,E$1:E149,0)</f>
        <v>#N/A</v>
      </c>
      <c r="U150" s="235" t="e">
        <f>MATCH(F150,F$1:F149,0)</f>
        <v>#N/A</v>
      </c>
    </row>
    <row r="151" spans="1:21" ht="12" customHeight="1">
      <c r="A151" s="77"/>
      <c r="B151" s="78"/>
      <c r="C151" s="78"/>
      <c r="D151" s="78"/>
      <c r="E151" s="78"/>
      <c r="F151" s="78"/>
      <c r="G151" s="229" t="s">
        <v>242</v>
      </c>
      <c r="H151" s="22">
        <v>1976</v>
      </c>
      <c r="I151" s="22" t="str">
        <f t="shared" si="6"/>
        <v>M</v>
      </c>
      <c r="J151" s="23" t="s">
        <v>341</v>
      </c>
      <c r="K151" s="153">
        <v>149</v>
      </c>
      <c r="L151" s="13">
        <f>COUNTIF(G151:$G$292,G151)</f>
        <v>1</v>
      </c>
      <c r="M151" s="44"/>
      <c r="P151" s="235" t="e">
        <f>MATCH(A151,A$1:A150,0)</f>
        <v>#N/A</v>
      </c>
      <c r="Q151" s="235" t="e">
        <f>MATCH(B151,B$1:B150,0)</f>
        <v>#N/A</v>
      </c>
      <c r="R151" s="235" t="e">
        <f>MATCH(C151,C$1:C150,0)</f>
        <v>#N/A</v>
      </c>
      <c r="S151" s="235" t="e">
        <f>MATCH(D151,D$1:D150,0)</f>
        <v>#N/A</v>
      </c>
      <c r="T151" s="235" t="e">
        <f>MATCH(E151,E$1:E150,0)</f>
        <v>#N/A</v>
      </c>
      <c r="U151" s="235" t="e">
        <f>MATCH(F151,F$1:F150,0)</f>
        <v>#N/A</v>
      </c>
    </row>
    <row r="152" spans="1:21" ht="12" customHeight="1">
      <c r="A152" s="77">
        <v>51</v>
      </c>
      <c r="B152" s="78"/>
      <c r="C152" s="78"/>
      <c r="D152" s="78"/>
      <c r="E152" s="78"/>
      <c r="F152" s="78"/>
      <c r="G152" s="229" t="s">
        <v>243</v>
      </c>
      <c r="H152" s="22">
        <v>1955</v>
      </c>
      <c r="I152" s="22" t="str">
        <f t="shared" si="6"/>
        <v>MV2</v>
      </c>
      <c r="J152" s="23" t="s">
        <v>342</v>
      </c>
      <c r="K152" s="153">
        <v>150</v>
      </c>
      <c r="L152" s="13">
        <f>COUNTIF(G152:$G$292,G152)</f>
        <v>1</v>
      </c>
      <c r="M152" s="44"/>
      <c r="P152" s="235" t="e">
        <f>MATCH(A152,A$1:A151,0)</f>
        <v>#N/A</v>
      </c>
      <c r="Q152" s="235" t="e">
        <f>MATCH(B152,B$1:B151,0)</f>
        <v>#N/A</v>
      </c>
      <c r="R152" s="235" t="e">
        <f>MATCH(C152,C$1:C151,0)</f>
        <v>#N/A</v>
      </c>
      <c r="S152" s="235" t="e">
        <f>MATCH(D152,D$1:D151,0)</f>
        <v>#N/A</v>
      </c>
      <c r="T152" s="235" t="e">
        <f>MATCH(E152,E$1:E151,0)</f>
        <v>#N/A</v>
      </c>
      <c r="U152" s="235" t="e">
        <f>MATCH(F152,F$1:F151,0)</f>
        <v>#N/A</v>
      </c>
    </row>
    <row r="153" spans="1:21" ht="12" customHeight="1">
      <c r="A153" s="77"/>
      <c r="B153" s="78"/>
      <c r="C153" s="78"/>
      <c r="D153" s="78"/>
      <c r="E153" s="78"/>
      <c r="F153" s="78"/>
      <c r="G153" s="229" t="s">
        <v>244</v>
      </c>
      <c r="H153" s="22">
        <v>1962</v>
      </c>
      <c r="I153" s="22" t="str">
        <f t="shared" si="6"/>
        <v>MV2</v>
      </c>
      <c r="J153" s="23" t="s">
        <v>334</v>
      </c>
      <c r="K153" s="153">
        <v>151</v>
      </c>
      <c r="L153" s="13">
        <f>COUNTIF(G153:$G$292,G153)</f>
        <v>1</v>
      </c>
      <c r="M153" s="44"/>
      <c r="P153" s="235" t="e">
        <f>MATCH(A153,A$1:A152,0)</f>
        <v>#N/A</v>
      </c>
      <c r="Q153" s="235" t="e">
        <f>MATCH(B153,B$1:B152,0)</f>
        <v>#N/A</v>
      </c>
      <c r="R153" s="235" t="e">
        <f>MATCH(C153,C$1:C152,0)</f>
        <v>#N/A</v>
      </c>
      <c r="S153" s="235" t="e">
        <f>MATCH(D153,D$1:D152,0)</f>
        <v>#N/A</v>
      </c>
      <c r="T153" s="235" t="e">
        <f>MATCH(E153,E$1:E152,0)</f>
        <v>#N/A</v>
      </c>
      <c r="U153" s="235" t="e">
        <f>MATCH(F153,F$1:F152,0)</f>
        <v>#N/A</v>
      </c>
    </row>
    <row r="154" spans="1:21" ht="12" customHeight="1">
      <c r="A154" s="77">
        <v>68</v>
      </c>
      <c r="B154" s="78">
        <v>36</v>
      </c>
      <c r="C154" s="78">
        <v>29</v>
      </c>
      <c r="D154" s="78"/>
      <c r="E154" s="78"/>
      <c r="F154" s="78"/>
      <c r="G154" s="229" t="s">
        <v>245</v>
      </c>
      <c r="H154" s="22">
        <v>1974</v>
      </c>
      <c r="I154" s="22" t="str">
        <f t="shared" si="6"/>
        <v>M</v>
      </c>
      <c r="J154" s="23" t="s">
        <v>343</v>
      </c>
      <c r="K154" s="153">
        <v>152</v>
      </c>
      <c r="L154" s="13">
        <f>COUNTIF(G154:$G$292,G154)</f>
        <v>1</v>
      </c>
      <c r="M154" s="44"/>
      <c r="P154" s="235" t="e">
        <f>MATCH(A154,A$1:A153,0)</f>
        <v>#N/A</v>
      </c>
      <c r="Q154" s="235" t="e">
        <f>MATCH(B154,B$1:B153,0)</f>
        <v>#N/A</v>
      </c>
      <c r="R154" s="235" t="e">
        <f>MATCH(C154,C$1:C153,0)</f>
        <v>#N/A</v>
      </c>
      <c r="S154" s="235" t="e">
        <f>MATCH(D154,D$1:D153,0)</f>
        <v>#N/A</v>
      </c>
      <c r="T154" s="235" t="e">
        <f>MATCH(E154,E$1:E153,0)</f>
        <v>#N/A</v>
      </c>
      <c r="U154" s="235" t="e">
        <f>MATCH(F154,F$1:F153,0)</f>
        <v>#N/A</v>
      </c>
    </row>
    <row r="155" spans="1:21" ht="12" customHeight="1">
      <c r="A155" s="77"/>
      <c r="B155" s="78"/>
      <c r="C155" s="78"/>
      <c r="D155" s="78"/>
      <c r="E155" s="78"/>
      <c r="F155" s="78"/>
      <c r="G155" s="229" t="s">
        <v>246</v>
      </c>
      <c r="H155" s="22">
        <v>1976</v>
      </c>
      <c r="I155" s="22" t="str">
        <f t="shared" si="6"/>
        <v>M</v>
      </c>
      <c r="J155" s="23" t="s">
        <v>19</v>
      </c>
      <c r="K155" s="153">
        <v>153</v>
      </c>
      <c r="L155" s="13">
        <f>COUNTIF(G155:$G$292,G155)</f>
        <v>1</v>
      </c>
      <c r="M155" s="44"/>
      <c r="P155" s="235" t="e">
        <f>MATCH(A155,A$1:A154,0)</f>
        <v>#N/A</v>
      </c>
      <c r="Q155" s="235" t="e">
        <f>MATCH(B155,B$1:B154,0)</f>
        <v>#N/A</v>
      </c>
      <c r="R155" s="235" t="e">
        <f>MATCH(C155,C$1:C154,0)</f>
        <v>#N/A</v>
      </c>
      <c r="S155" s="235" t="e">
        <f>MATCH(D155,D$1:D154,0)</f>
        <v>#N/A</v>
      </c>
      <c r="T155" s="235" t="e">
        <f>MATCH(E155,E$1:E154,0)</f>
        <v>#N/A</v>
      </c>
      <c r="U155" s="235" t="e">
        <f>MATCH(F155,F$1:F154,0)</f>
        <v>#N/A</v>
      </c>
    </row>
    <row r="156" spans="1:21" ht="12" customHeight="1">
      <c r="A156" s="77"/>
      <c r="B156" s="78"/>
      <c r="C156" s="78"/>
      <c r="D156" s="78"/>
      <c r="E156" s="78"/>
      <c r="F156" s="78"/>
      <c r="G156" s="229" t="s">
        <v>247</v>
      </c>
      <c r="H156" s="22">
        <v>1966</v>
      </c>
      <c r="I156" s="22" t="str">
        <f t="shared" si="6"/>
        <v>MV1</v>
      </c>
      <c r="J156" s="23" t="s">
        <v>2</v>
      </c>
      <c r="K156" s="153">
        <v>154</v>
      </c>
      <c r="L156" s="13">
        <f>COUNTIF(G156:$G$292,G156)</f>
        <v>1</v>
      </c>
      <c r="M156" s="44"/>
      <c r="P156" s="235" t="e">
        <f>MATCH(A156,A$1:A155,0)</f>
        <v>#N/A</v>
      </c>
      <c r="Q156" s="235" t="e">
        <f>MATCH(B156,B$1:B155,0)</f>
        <v>#N/A</v>
      </c>
      <c r="R156" s="235" t="e">
        <f>MATCH(C156,C$1:C155,0)</f>
        <v>#N/A</v>
      </c>
      <c r="S156" s="235" t="e">
        <f>MATCH(D156,D$1:D155,0)</f>
        <v>#N/A</v>
      </c>
      <c r="T156" s="235" t="e">
        <f>MATCH(E156,E$1:E155,0)</f>
        <v>#N/A</v>
      </c>
      <c r="U156" s="235" t="e">
        <f>MATCH(F156,F$1:F155,0)</f>
        <v>#N/A</v>
      </c>
    </row>
    <row r="157" spans="1:21" ht="12" customHeight="1">
      <c r="A157" s="77"/>
      <c r="B157" s="78"/>
      <c r="C157" s="78"/>
      <c r="D157" s="78"/>
      <c r="E157" s="78"/>
      <c r="F157" s="78"/>
      <c r="G157" s="229" t="s">
        <v>248</v>
      </c>
      <c r="H157" s="22">
        <v>1981</v>
      </c>
      <c r="I157" s="22" t="str">
        <f t="shared" si="6"/>
        <v>M</v>
      </c>
      <c r="J157" s="23" t="s">
        <v>18</v>
      </c>
      <c r="K157" s="153">
        <v>155</v>
      </c>
      <c r="L157" s="13">
        <f>COUNTIF(G157:$G$292,G157)</f>
        <v>1</v>
      </c>
      <c r="M157" s="44"/>
      <c r="P157" s="235" t="e">
        <f>MATCH(A157,A$1:A156,0)</f>
        <v>#N/A</v>
      </c>
      <c r="Q157" s="235" t="e">
        <f>MATCH(B157,B$1:B156,0)</f>
        <v>#N/A</v>
      </c>
      <c r="R157" s="235" t="e">
        <f>MATCH(C157,C$1:C156,0)</f>
        <v>#N/A</v>
      </c>
      <c r="S157" s="235" t="e">
        <f>MATCH(D157,D$1:D156,0)</f>
        <v>#N/A</v>
      </c>
      <c r="T157" s="235" t="e">
        <f>MATCH(E157,E$1:E156,0)</f>
        <v>#N/A</v>
      </c>
      <c r="U157" s="235" t="e">
        <f>MATCH(F157,F$1:F156,0)</f>
        <v>#N/A</v>
      </c>
    </row>
    <row r="158" spans="1:21" ht="12" customHeight="1">
      <c r="A158" s="77"/>
      <c r="B158" s="78"/>
      <c r="C158" s="78"/>
      <c r="D158" s="78"/>
      <c r="E158" s="78"/>
      <c r="F158" s="78"/>
      <c r="G158" s="229" t="s">
        <v>249</v>
      </c>
      <c r="H158" s="22">
        <v>1990</v>
      </c>
      <c r="I158" s="22" t="str">
        <f t="shared" si="6"/>
        <v>M</v>
      </c>
      <c r="J158" s="23" t="s">
        <v>2</v>
      </c>
      <c r="K158" s="153">
        <v>156</v>
      </c>
      <c r="L158" s="13">
        <f>COUNTIF(G158:$G$292,G158)</f>
        <v>1</v>
      </c>
      <c r="M158" s="44"/>
      <c r="P158" s="235" t="e">
        <f>MATCH(A158,A$1:A157,0)</f>
        <v>#N/A</v>
      </c>
      <c r="Q158" s="235" t="e">
        <f>MATCH(B158,B$1:B157,0)</f>
        <v>#N/A</v>
      </c>
      <c r="R158" s="235" t="e">
        <f>MATCH(C158,C$1:C157,0)</f>
        <v>#N/A</v>
      </c>
      <c r="S158" s="235" t="e">
        <f>MATCH(D158,D$1:D157,0)</f>
        <v>#N/A</v>
      </c>
      <c r="T158" s="235" t="e">
        <f>MATCH(E158,E$1:E157,0)</f>
        <v>#N/A</v>
      </c>
      <c r="U158" s="235" t="e">
        <f>MATCH(F158,F$1:F157,0)</f>
        <v>#N/A</v>
      </c>
    </row>
    <row r="159" spans="1:21" ht="12" customHeight="1">
      <c r="A159" s="77"/>
      <c r="B159" s="78"/>
      <c r="C159" s="78"/>
      <c r="D159" s="78"/>
      <c r="E159" s="78"/>
      <c r="F159" s="78"/>
      <c r="G159" s="229" t="s">
        <v>250</v>
      </c>
      <c r="H159" s="22">
        <v>1989</v>
      </c>
      <c r="I159" s="22" t="str">
        <f t="shared" si="6"/>
        <v>M</v>
      </c>
      <c r="J159" s="23" t="s">
        <v>24</v>
      </c>
      <c r="K159" s="153">
        <v>157</v>
      </c>
      <c r="L159" s="13">
        <f>COUNTIF(G159:$G$292,G159)</f>
        <v>1</v>
      </c>
      <c r="M159" s="44"/>
      <c r="P159" s="235" t="e">
        <f>MATCH(A159,A$1:A158,0)</f>
        <v>#N/A</v>
      </c>
      <c r="Q159" s="235" t="e">
        <f>MATCH(B159,B$1:B158,0)</f>
        <v>#N/A</v>
      </c>
      <c r="R159" s="235" t="e">
        <f>MATCH(C159,C$1:C158,0)</f>
        <v>#N/A</v>
      </c>
      <c r="S159" s="235" t="e">
        <f>MATCH(D159,D$1:D158,0)</f>
        <v>#N/A</v>
      </c>
      <c r="T159" s="235" t="e">
        <f>MATCH(E159,E$1:E158,0)</f>
        <v>#N/A</v>
      </c>
      <c r="U159" s="235" t="e">
        <f>MATCH(F159,F$1:F158,0)</f>
        <v>#N/A</v>
      </c>
    </row>
    <row r="160" spans="1:21" ht="12" customHeight="1">
      <c r="A160" s="77"/>
      <c r="B160" s="78"/>
      <c r="C160" s="78"/>
      <c r="D160" s="78"/>
      <c r="E160" s="78"/>
      <c r="F160" s="78"/>
      <c r="G160" s="229" t="s">
        <v>251</v>
      </c>
      <c r="H160" s="22">
        <v>1972</v>
      </c>
      <c r="I160" s="22" t="str">
        <f t="shared" si="6"/>
        <v>MV1</v>
      </c>
      <c r="J160" s="23" t="s">
        <v>344</v>
      </c>
      <c r="K160" s="153">
        <v>158</v>
      </c>
      <c r="L160" s="13">
        <f>COUNTIF(G160:$G$292,G160)</f>
        <v>1</v>
      </c>
      <c r="M160" s="44"/>
      <c r="P160" s="235" t="e">
        <f>MATCH(A160,A$1:A159,0)</f>
        <v>#N/A</v>
      </c>
      <c r="Q160" s="235" t="e">
        <f>MATCH(B160,B$1:B159,0)</f>
        <v>#N/A</v>
      </c>
      <c r="R160" s="235" t="e">
        <f>MATCH(C160,C$1:C159,0)</f>
        <v>#N/A</v>
      </c>
      <c r="S160" s="235" t="e">
        <f>MATCH(D160,D$1:D159,0)</f>
        <v>#N/A</v>
      </c>
      <c r="T160" s="235" t="e">
        <f>MATCH(E160,E$1:E159,0)</f>
        <v>#N/A</v>
      </c>
      <c r="U160" s="235" t="e">
        <f>MATCH(F160,F$1:F159,0)</f>
        <v>#N/A</v>
      </c>
    </row>
    <row r="161" spans="1:21" ht="12" customHeight="1">
      <c r="A161" s="77">
        <v>57</v>
      </c>
      <c r="B161" s="78"/>
      <c r="C161" s="78"/>
      <c r="D161" s="78"/>
      <c r="E161" s="78"/>
      <c r="F161" s="78"/>
      <c r="G161" s="229" t="s">
        <v>252</v>
      </c>
      <c r="H161" s="22">
        <v>1961</v>
      </c>
      <c r="I161" s="22" t="str">
        <f t="shared" si="6"/>
        <v>MV2</v>
      </c>
      <c r="J161" s="23" t="s">
        <v>68</v>
      </c>
      <c r="K161" s="153">
        <v>159</v>
      </c>
      <c r="L161" s="13">
        <f>COUNTIF(G161:$G$292,G161)</f>
        <v>1</v>
      </c>
      <c r="M161" s="44"/>
      <c r="P161" s="235" t="e">
        <f>MATCH(A161,A$1:A160,0)</f>
        <v>#N/A</v>
      </c>
      <c r="Q161" s="235" t="e">
        <f>MATCH(B161,B$1:B160,0)</f>
        <v>#N/A</v>
      </c>
      <c r="R161" s="235" t="e">
        <f>MATCH(C161,C$1:C160,0)</f>
        <v>#N/A</v>
      </c>
      <c r="S161" s="235" t="e">
        <f>MATCH(D161,D$1:D160,0)</f>
        <v>#N/A</v>
      </c>
      <c r="T161" s="235" t="e">
        <f>MATCH(E161,E$1:E160,0)</f>
        <v>#N/A</v>
      </c>
      <c r="U161" s="235" t="e">
        <f>MATCH(F161,F$1:F160,0)</f>
        <v>#N/A</v>
      </c>
    </row>
    <row r="162" spans="1:21" ht="12" customHeight="1">
      <c r="A162" s="77">
        <v>58</v>
      </c>
      <c r="B162" s="78">
        <v>15</v>
      </c>
      <c r="C162" s="78">
        <v>17</v>
      </c>
      <c r="D162" s="78"/>
      <c r="E162" s="78"/>
      <c r="F162" s="78"/>
      <c r="G162" s="229" t="s">
        <v>253</v>
      </c>
      <c r="H162" s="22">
        <v>1956</v>
      </c>
      <c r="I162" s="22" t="str">
        <f t="shared" si="6"/>
        <v>MV2</v>
      </c>
      <c r="J162" s="23" t="s">
        <v>24</v>
      </c>
      <c r="K162" s="153">
        <v>160</v>
      </c>
      <c r="L162" s="13">
        <f>COUNTIF(G162:$G$292,G162)</f>
        <v>1</v>
      </c>
      <c r="M162" s="44"/>
      <c r="P162" s="235" t="e">
        <f>MATCH(A162,A$1:A161,0)</f>
        <v>#N/A</v>
      </c>
      <c r="Q162" s="235" t="e">
        <f>MATCH(B162,B$1:B161,0)</f>
        <v>#N/A</v>
      </c>
      <c r="R162" s="235" t="e">
        <f>MATCH(C162,C$1:C161,0)</f>
        <v>#N/A</v>
      </c>
      <c r="S162" s="235" t="e">
        <f>MATCH(D162,D$1:D161,0)</f>
        <v>#N/A</v>
      </c>
      <c r="T162" s="235" t="e">
        <f>MATCH(E162,E$1:E161,0)</f>
        <v>#N/A</v>
      </c>
      <c r="U162" s="235" t="e">
        <f>MATCH(F162,F$1:F161,0)</f>
        <v>#N/A</v>
      </c>
    </row>
    <row r="163" spans="1:21" ht="12" customHeight="1">
      <c r="A163" s="77"/>
      <c r="B163" s="78"/>
      <c r="C163" s="78">
        <v>42</v>
      </c>
      <c r="D163" s="78"/>
      <c r="E163" s="78"/>
      <c r="F163" s="78"/>
      <c r="G163" s="229" t="s">
        <v>254</v>
      </c>
      <c r="H163" s="22">
        <v>1944</v>
      </c>
      <c r="I163" s="22" t="str">
        <f aca="true" t="shared" si="7" ref="I163:I184">IF((RIGHT($A$1,4)-H163)&gt;21,IF((RIGHT($A$1,4)-H163)&gt;39,IF((RIGHT($A$1,4)-H163)&gt;49,IF((RIGHT($A$1,4)-H163)&gt;59,"MV3","MV2"),"MV1"),"M"),"J")</f>
        <v>MV3</v>
      </c>
      <c r="J163" s="23" t="s">
        <v>345</v>
      </c>
      <c r="K163" s="153">
        <v>161</v>
      </c>
      <c r="L163" s="13">
        <f>COUNTIF(G163:$G$292,G163)</f>
        <v>1</v>
      </c>
      <c r="M163" s="44"/>
      <c r="P163" s="235" t="e">
        <f>MATCH(A163,A$1:A162,0)</f>
        <v>#N/A</v>
      </c>
      <c r="Q163" s="235" t="e">
        <f>MATCH(B163,B$1:B162,0)</f>
        <v>#N/A</v>
      </c>
      <c r="R163" s="235" t="e">
        <f>MATCH(C163,C$1:C162,0)</f>
        <v>#N/A</v>
      </c>
      <c r="S163" s="235" t="e">
        <f>MATCH(D163,D$1:D162,0)</f>
        <v>#N/A</v>
      </c>
      <c r="T163" s="235" t="e">
        <f>MATCH(E163,E$1:E162,0)</f>
        <v>#N/A</v>
      </c>
      <c r="U163" s="235" t="e">
        <f>MATCH(F163,F$1:F162,0)</f>
        <v>#N/A</v>
      </c>
    </row>
    <row r="164" spans="1:21" ht="12" customHeight="1">
      <c r="A164" s="77">
        <v>12</v>
      </c>
      <c r="B164" s="78">
        <v>67</v>
      </c>
      <c r="C164" s="78">
        <v>62</v>
      </c>
      <c r="D164" s="78"/>
      <c r="E164" s="78"/>
      <c r="F164" s="78"/>
      <c r="G164" s="229" t="s">
        <v>473</v>
      </c>
      <c r="H164" s="22">
        <v>1983</v>
      </c>
      <c r="I164" s="22" t="str">
        <f t="shared" si="7"/>
        <v>M</v>
      </c>
      <c r="J164" s="23" t="s">
        <v>3</v>
      </c>
      <c r="K164" s="153">
        <v>162</v>
      </c>
      <c r="L164" s="13">
        <f>COUNTIF(G164:$G$292,G164)</f>
        <v>1</v>
      </c>
      <c r="M164" s="44"/>
      <c r="P164" s="235" t="e">
        <f>MATCH(A164,A$1:A163,0)</f>
        <v>#N/A</v>
      </c>
      <c r="Q164" s="235" t="e">
        <f>MATCH(B164,B$1:B163,0)</f>
        <v>#N/A</v>
      </c>
      <c r="R164" s="235" t="e">
        <f>MATCH(C164,C$1:C163,0)</f>
        <v>#N/A</v>
      </c>
      <c r="S164" s="235" t="e">
        <f>MATCH(D164,D$1:D163,0)</f>
        <v>#N/A</v>
      </c>
      <c r="T164" s="235" t="e">
        <f>MATCH(E164,E$1:E163,0)</f>
        <v>#N/A</v>
      </c>
      <c r="U164" s="235" t="e">
        <f>MATCH(F164,F$1:F163,0)</f>
        <v>#N/A</v>
      </c>
    </row>
    <row r="165" spans="1:21" ht="12" customHeight="1">
      <c r="A165" s="77"/>
      <c r="B165" s="78"/>
      <c r="C165" s="78"/>
      <c r="D165" s="78"/>
      <c r="E165" s="78"/>
      <c r="F165" s="78"/>
      <c r="G165" s="229" t="s">
        <v>255</v>
      </c>
      <c r="H165" s="22">
        <v>1976</v>
      </c>
      <c r="I165" s="22" t="str">
        <f t="shared" si="7"/>
        <v>M</v>
      </c>
      <c r="J165" s="23" t="s">
        <v>308</v>
      </c>
      <c r="K165" s="153">
        <v>163</v>
      </c>
      <c r="L165" s="13">
        <f>COUNTIF(G165:$G$292,G165)</f>
        <v>1</v>
      </c>
      <c r="M165" s="44"/>
      <c r="P165" s="235" t="e">
        <f>MATCH(A165,A$1:A164,0)</f>
        <v>#N/A</v>
      </c>
      <c r="Q165" s="235" t="e">
        <f>MATCH(B165,B$1:B164,0)</f>
        <v>#N/A</v>
      </c>
      <c r="R165" s="235" t="e">
        <f>MATCH(C165,C$1:C164,0)</f>
        <v>#N/A</v>
      </c>
      <c r="S165" s="235" t="e">
        <f>MATCH(D165,D$1:D164,0)</f>
        <v>#N/A</v>
      </c>
      <c r="T165" s="235" t="e">
        <f>MATCH(E165,E$1:E164,0)</f>
        <v>#N/A</v>
      </c>
      <c r="U165" s="235" t="e">
        <f>MATCH(F165,F$1:F164,0)</f>
        <v>#N/A</v>
      </c>
    </row>
    <row r="166" spans="1:21" ht="12" customHeight="1">
      <c r="A166" s="77"/>
      <c r="B166" s="78"/>
      <c r="C166" s="78"/>
      <c r="D166" s="78"/>
      <c r="E166" s="78"/>
      <c r="F166" s="78"/>
      <c r="G166" s="229" t="s">
        <v>256</v>
      </c>
      <c r="H166" s="22">
        <v>1983</v>
      </c>
      <c r="I166" s="22" t="str">
        <f t="shared" si="7"/>
        <v>M</v>
      </c>
      <c r="J166" s="23" t="s">
        <v>15</v>
      </c>
      <c r="K166" s="153">
        <v>164</v>
      </c>
      <c r="L166" s="13">
        <f>COUNTIF(G166:$G$292,G166)</f>
        <v>1</v>
      </c>
      <c r="M166" s="44"/>
      <c r="P166" s="235" t="e">
        <f>MATCH(A166,A$1:A165,0)</f>
        <v>#N/A</v>
      </c>
      <c r="Q166" s="235" t="e">
        <f>MATCH(B166,B$1:B165,0)</f>
        <v>#N/A</v>
      </c>
      <c r="R166" s="235" t="e">
        <f>MATCH(C166,C$1:C165,0)</f>
        <v>#N/A</v>
      </c>
      <c r="S166" s="235" t="e">
        <f>MATCH(D166,D$1:D165,0)</f>
        <v>#N/A</v>
      </c>
      <c r="T166" s="235" t="e">
        <f>MATCH(E166,E$1:E165,0)</f>
        <v>#N/A</v>
      </c>
      <c r="U166" s="235" t="e">
        <f>MATCH(F166,F$1:F165,0)</f>
        <v>#N/A</v>
      </c>
    </row>
    <row r="167" spans="1:21" ht="12" customHeight="1">
      <c r="A167" s="77"/>
      <c r="B167" s="78"/>
      <c r="C167" s="78"/>
      <c r="D167" s="78"/>
      <c r="E167" s="78"/>
      <c r="F167" s="78"/>
      <c r="G167" s="229" t="s">
        <v>273</v>
      </c>
      <c r="H167" s="22">
        <v>1980</v>
      </c>
      <c r="I167" s="22" t="str">
        <f t="shared" si="7"/>
        <v>M</v>
      </c>
      <c r="J167" s="23" t="s">
        <v>352</v>
      </c>
      <c r="K167" s="153">
        <v>165</v>
      </c>
      <c r="L167" s="13">
        <f>COUNTIF(G167:$G$292,G167)</f>
        <v>1</v>
      </c>
      <c r="M167" s="44"/>
      <c r="P167" s="235" t="e">
        <f>MATCH(A167,A$1:A166,0)</f>
        <v>#N/A</v>
      </c>
      <c r="Q167" s="235" t="e">
        <f>MATCH(B167,B$1:B166,0)</f>
        <v>#N/A</v>
      </c>
      <c r="R167" s="235" t="e">
        <f>MATCH(C167,C$1:C166,0)</f>
        <v>#N/A</v>
      </c>
      <c r="S167" s="235" t="e">
        <f>MATCH(D167,D$1:D166,0)</f>
        <v>#N/A</v>
      </c>
      <c r="T167" s="235" t="e">
        <f>MATCH(E167,E$1:E166,0)</f>
        <v>#N/A</v>
      </c>
      <c r="U167" s="235" t="e">
        <f>MATCH(F167,F$1:F166,0)</f>
        <v>#N/A</v>
      </c>
    </row>
    <row r="168" spans="1:21" ht="12" customHeight="1">
      <c r="A168" s="77">
        <v>11</v>
      </c>
      <c r="B168" s="78">
        <v>22</v>
      </c>
      <c r="C168" s="78">
        <v>24</v>
      </c>
      <c r="D168" s="78"/>
      <c r="E168" s="78"/>
      <c r="F168" s="78"/>
      <c r="G168" s="229" t="s">
        <v>274</v>
      </c>
      <c r="H168" s="22">
        <v>1989</v>
      </c>
      <c r="I168" s="22" t="str">
        <f t="shared" si="7"/>
        <v>M</v>
      </c>
      <c r="J168" s="23" t="s">
        <v>353</v>
      </c>
      <c r="K168" s="153">
        <v>166</v>
      </c>
      <c r="L168" s="13">
        <f>COUNTIF(G168:$G$292,G168)</f>
        <v>1</v>
      </c>
      <c r="M168" s="44"/>
      <c r="P168" s="235" t="e">
        <f>MATCH(A168,A$1:A167,0)</f>
        <v>#N/A</v>
      </c>
      <c r="Q168" s="235" t="e">
        <f>MATCH(B168,B$1:B167,0)</f>
        <v>#N/A</v>
      </c>
      <c r="R168" s="235" t="e">
        <f>MATCH(C168,C$1:C167,0)</f>
        <v>#N/A</v>
      </c>
      <c r="S168" s="235" t="e">
        <f>MATCH(D168,D$1:D167,0)</f>
        <v>#N/A</v>
      </c>
      <c r="T168" s="235" t="e">
        <f>MATCH(E168,E$1:E167,0)</f>
        <v>#N/A</v>
      </c>
      <c r="U168" s="235" t="e">
        <f>MATCH(F168,F$1:F167,0)</f>
        <v>#N/A</v>
      </c>
    </row>
    <row r="169" spans="1:21" ht="12" customHeight="1">
      <c r="A169" s="77"/>
      <c r="B169" s="78"/>
      <c r="C169" s="78"/>
      <c r="D169" s="78"/>
      <c r="E169" s="78"/>
      <c r="F169" s="78"/>
      <c r="G169" s="229" t="s">
        <v>257</v>
      </c>
      <c r="H169" s="22">
        <v>1977</v>
      </c>
      <c r="I169" s="22" t="str">
        <f t="shared" si="7"/>
        <v>M</v>
      </c>
      <c r="J169" s="23" t="s">
        <v>346</v>
      </c>
      <c r="K169" s="153">
        <v>167</v>
      </c>
      <c r="L169" s="13">
        <f>COUNTIF(G169:$G$292,G169)</f>
        <v>1</v>
      </c>
      <c r="M169" s="44"/>
      <c r="P169" s="235" t="e">
        <f>MATCH(A169,A$1:A168,0)</f>
        <v>#N/A</v>
      </c>
      <c r="Q169" s="235" t="e">
        <f>MATCH(B169,B$1:B168,0)</f>
        <v>#N/A</v>
      </c>
      <c r="R169" s="235" t="e">
        <f>MATCH(C169,C$1:C168,0)</f>
        <v>#N/A</v>
      </c>
      <c r="S169" s="235" t="e">
        <f>MATCH(D169,D$1:D168,0)</f>
        <v>#N/A</v>
      </c>
      <c r="T169" s="235" t="e">
        <f>MATCH(E169,E$1:E168,0)</f>
        <v>#N/A</v>
      </c>
      <c r="U169" s="235" t="e">
        <f>MATCH(F169,F$1:F168,0)</f>
        <v>#N/A</v>
      </c>
    </row>
    <row r="170" spans="1:21" ht="12" customHeight="1">
      <c r="A170" s="77">
        <v>38</v>
      </c>
      <c r="B170" s="78"/>
      <c r="C170" s="78"/>
      <c r="D170" s="78"/>
      <c r="E170" s="78"/>
      <c r="F170" s="78"/>
      <c r="G170" s="229" t="s">
        <v>484</v>
      </c>
      <c r="H170" s="22">
        <v>1973</v>
      </c>
      <c r="I170" s="22" t="str">
        <f t="shared" si="7"/>
        <v>MV1</v>
      </c>
      <c r="J170" s="23" t="s">
        <v>299</v>
      </c>
      <c r="K170" s="153">
        <v>168</v>
      </c>
      <c r="L170" s="13">
        <f>COUNTIF(G170:$G$292,G170)</f>
        <v>1</v>
      </c>
      <c r="M170" s="44"/>
      <c r="P170" s="235" t="e">
        <f>MATCH(A170,A$1:A169,0)</f>
        <v>#N/A</v>
      </c>
      <c r="Q170" s="235" t="e">
        <f>MATCH(B170,B$1:B169,0)</f>
        <v>#N/A</v>
      </c>
      <c r="R170" s="235" t="e">
        <f>MATCH(C170,C$1:C169,0)</f>
        <v>#N/A</v>
      </c>
      <c r="S170" s="235" t="e">
        <f>MATCH(D170,D$1:D169,0)</f>
        <v>#N/A</v>
      </c>
      <c r="T170" s="235" t="e">
        <f>MATCH(E170,E$1:E169,0)</f>
        <v>#N/A</v>
      </c>
      <c r="U170" s="235" t="e">
        <f>MATCH(F170,F$1:F169,0)</f>
        <v>#N/A</v>
      </c>
    </row>
    <row r="171" spans="1:21" ht="12" customHeight="1">
      <c r="A171" s="77"/>
      <c r="B171" s="78"/>
      <c r="C171" s="78"/>
      <c r="D171" s="78"/>
      <c r="E171" s="78"/>
      <c r="F171" s="78"/>
      <c r="G171" s="229" t="s">
        <v>258</v>
      </c>
      <c r="H171" s="22">
        <v>1977</v>
      </c>
      <c r="I171" s="22" t="str">
        <f t="shared" si="7"/>
        <v>M</v>
      </c>
      <c r="J171" s="23" t="s">
        <v>3</v>
      </c>
      <c r="K171" s="153">
        <v>169</v>
      </c>
      <c r="L171" s="13">
        <f>COUNTIF(G171:$G$292,G171)</f>
        <v>1</v>
      </c>
      <c r="M171" s="44"/>
      <c r="P171" s="235" t="e">
        <f>MATCH(A171,A$1:A170,0)</f>
        <v>#N/A</v>
      </c>
      <c r="Q171" s="235" t="e">
        <f>MATCH(B171,B$1:B170,0)</f>
        <v>#N/A</v>
      </c>
      <c r="R171" s="235" t="e">
        <f>MATCH(C171,C$1:C170,0)</f>
        <v>#N/A</v>
      </c>
      <c r="S171" s="235" t="e">
        <f>MATCH(D171,D$1:D170,0)</f>
        <v>#N/A</v>
      </c>
      <c r="T171" s="235" t="e">
        <f>MATCH(E171,E$1:E170,0)</f>
        <v>#N/A</v>
      </c>
      <c r="U171" s="235" t="e">
        <f>MATCH(F171,F$1:F170,0)</f>
        <v>#N/A</v>
      </c>
    </row>
    <row r="172" spans="1:21" ht="12" customHeight="1">
      <c r="A172" s="77">
        <v>56</v>
      </c>
      <c r="B172" s="78">
        <v>28</v>
      </c>
      <c r="C172" s="78"/>
      <c r="D172" s="78"/>
      <c r="E172" s="78"/>
      <c r="F172" s="78"/>
      <c r="G172" s="229" t="s">
        <v>259</v>
      </c>
      <c r="H172" s="22">
        <v>1969</v>
      </c>
      <c r="I172" s="22" t="str">
        <f t="shared" si="7"/>
        <v>MV1</v>
      </c>
      <c r="J172" s="23" t="s">
        <v>68</v>
      </c>
      <c r="K172" s="153">
        <v>170</v>
      </c>
      <c r="L172" s="13">
        <f>COUNTIF(G172:$G$292,G172)</f>
        <v>1</v>
      </c>
      <c r="M172" s="44"/>
      <c r="P172" s="235" t="e">
        <f>MATCH(A172,A$1:A171,0)</f>
        <v>#N/A</v>
      </c>
      <c r="Q172" s="235" t="e">
        <f>MATCH(B172,B$1:B171,0)</f>
        <v>#N/A</v>
      </c>
      <c r="R172" s="235" t="e">
        <f>MATCH(C172,C$1:C171,0)</f>
        <v>#N/A</v>
      </c>
      <c r="S172" s="235" t="e">
        <f>MATCH(D172,D$1:D171,0)</f>
        <v>#N/A</v>
      </c>
      <c r="T172" s="235" t="e">
        <f>MATCH(E172,E$1:E171,0)</f>
        <v>#N/A</v>
      </c>
      <c r="U172" s="235" t="e">
        <f>MATCH(F172,F$1:F171,0)</f>
        <v>#N/A</v>
      </c>
    </row>
    <row r="173" spans="1:21" ht="12" customHeight="1">
      <c r="A173" s="77"/>
      <c r="B173" s="78"/>
      <c r="C173" s="78"/>
      <c r="D173" s="78"/>
      <c r="E173" s="78"/>
      <c r="F173" s="78"/>
      <c r="G173" s="229" t="s">
        <v>282</v>
      </c>
      <c r="H173" s="22">
        <v>1999</v>
      </c>
      <c r="I173" s="22" t="str">
        <f t="shared" si="7"/>
        <v>J</v>
      </c>
      <c r="J173" s="23" t="s">
        <v>68</v>
      </c>
      <c r="K173" s="153">
        <v>171</v>
      </c>
      <c r="L173" s="13">
        <f>COUNTIF(G173:$G$292,G173)</f>
        <v>1</v>
      </c>
      <c r="M173" s="44"/>
      <c r="P173" s="235" t="e">
        <f>MATCH(A173,A$1:A172,0)</f>
        <v>#N/A</v>
      </c>
      <c r="Q173" s="235" t="e">
        <f>MATCH(B173,B$1:B172,0)</f>
        <v>#N/A</v>
      </c>
      <c r="R173" s="235" t="e">
        <f>MATCH(C173,C$1:C172,0)</f>
        <v>#N/A</v>
      </c>
      <c r="S173" s="235" t="e">
        <f>MATCH(D173,D$1:D172,0)</f>
        <v>#N/A</v>
      </c>
      <c r="T173" s="235" t="e">
        <f>MATCH(E173,E$1:E172,0)</f>
        <v>#N/A</v>
      </c>
      <c r="U173" s="235" t="e">
        <f>MATCH(F173,F$1:F172,0)</f>
        <v>#N/A</v>
      </c>
    </row>
    <row r="174" spans="1:21" ht="12" customHeight="1">
      <c r="A174" s="77"/>
      <c r="B174" s="78"/>
      <c r="C174" s="78"/>
      <c r="D174" s="78"/>
      <c r="E174" s="78"/>
      <c r="F174" s="78"/>
      <c r="G174" s="229" t="s">
        <v>260</v>
      </c>
      <c r="H174" s="22">
        <v>1970</v>
      </c>
      <c r="I174" s="22" t="str">
        <f t="shared" si="7"/>
        <v>MV1</v>
      </c>
      <c r="J174" s="23" t="s">
        <v>68</v>
      </c>
      <c r="K174" s="153">
        <v>172</v>
      </c>
      <c r="L174" s="13">
        <f>COUNTIF(G174:$G$292,G174)</f>
        <v>1</v>
      </c>
      <c r="M174" s="44"/>
      <c r="P174" s="235" t="e">
        <f>MATCH(A174,A$1:A173,0)</f>
        <v>#N/A</v>
      </c>
      <c r="Q174" s="235" t="e">
        <f>MATCH(B174,B$1:B173,0)</f>
        <v>#N/A</v>
      </c>
      <c r="R174" s="235" t="e">
        <f>MATCH(C174,C$1:C173,0)</f>
        <v>#N/A</v>
      </c>
      <c r="S174" s="235" t="e">
        <f>MATCH(D174,D$1:D173,0)</f>
        <v>#N/A</v>
      </c>
      <c r="T174" s="235" t="e">
        <f>MATCH(E174,E$1:E173,0)</f>
        <v>#N/A</v>
      </c>
      <c r="U174" s="235" t="e">
        <f>MATCH(F174,F$1:F173,0)</f>
        <v>#N/A</v>
      </c>
    </row>
    <row r="175" spans="1:21" ht="12" customHeight="1">
      <c r="A175" s="77"/>
      <c r="B175" s="78"/>
      <c r="C175" s="78"/>
      <c r="D175" s="78"/>
      <c r="E175" s="78"/>
      <c r="F175" s="78"/>
      <c r="G175" s="229" t="s">
        <v>531</v>
      </c>
      <c r="H175" s="22">
        <v>1997</v>
      </c>
      <c r="I175" s="22" t="str">
        <f t="shared" si="7"/>
        <v>J</v>
      </c>
      <c r="J175" s="23" t="s">
        <v>68</v>
      </c>
      <c r="K175" s="153">
        <v>173</v>
      </c>
      <c r="L175" s="13">
        <f>COUNTIF(G175:$G$292,G175)</f>
        <v>1</v>
      </c>
      <c r="M175" s="44"/>
      <c r="P175" s="235" t="e">
        <f>MATCH(A175,A$1:A174,0)</f>
        <v>#N/A</v>
      </c>
      <c r="Q175" s="235" t="e">
        <f>MATCH(B175,B$1:B174,0)</f>
        <v>#N/A</v>
      </c>
      <c r="R175" s="235" t="e">
        <f>MATCH(C175,C$1:C174,0)</f>
        <v>#N/A</v>
      </c>
      <c r="S175" s="235" t="e">
        <f>MATCH(D175,D$1:D174,0)</f>
        <v>#N/A</v>
      </c>
      <c r="T175" s="235" t="e">
        <f>MATCH(E175,E$1:E174,0)</f>
        <v>#N/A</v>
      </c>
      <c r="U175" s="235" t="e">
        <f>MATCH(F175,F$1:F174,0)</f>
        <v>#N/A</v>
      </c>
    </row>
    <row r="176" spans="1:21" ht="12" customHeight="1">
      <c r="A176" s="77"/>
      <c r="B176" s="78">
        <v>19</v>
      </c>
      <c r="C176" s="78">
        <v>7</v>
      </c>
      <c r="D176" s="78"/>
      <c r="E176" s="78"/>
      <c r="F176" s="78"/>
      <c r="G176" s="229" t="s">
        <v>543</v>
      </c>
      <c r="H176" s="22">
        <v>1973</v>
      </c>
      <c r="I176" s="22" t="str">
        <f t="shared" si="7"/>
        <v>MV1</v>
      </c>
      <c r="J176" s="23" t="s">
        <v>544</v>
      </c>
      <c r="K176" s="153">
        <v>174</v>
      </c>
      <c r="L176" s="13">
        <f>COUNTIF(G176:$G$292,G176)</f>
        <v>1</v>
      </c>
      <c r="M176" s="44"/>
      <c r="P176" s="235" t="e">
        <f>MATCH(A176,A$1:A175,0)</f>
        <v>#N/A</v>
      </c>
      <c r="Q176" s="235" t="e">
        <f>MATCH(B176,B$1:B175,0)</f>
        <v>#N/A</v>
      </c>
      <c r="R176" s="235" t="e">
        <f>MATCH(C176,C$1:C175,0)</f>
        <v>#N/A</v>
      </c>
      <c r="S176" s="235" t="e">
        <f>MATCH(D176,D$1:D175,0)</f>
        <v>#N/A</v>
      </c>
      <c r="T176" s="235" t="e">
        <f>MATCH(E176,E$1:E175,0)</f>
        <v>#N/A</v>
      </c>
      <c r="U176" s="235" t="e">
        <f>MATCH(F176,F$1:F175,0)</f>
        <v>#N/A</v>
      </c>
    </row>
    <row r="177" spans="1:21" ht="12" customHeight="1">
      <c r="A177" s="77">
        <v>15</v>
      </c>
      <c r="B177" s="78">
        <v>7</v>
      </c>
      <c r="C177" s="78">
        <v>19</v>
      </c>
      <c r="D177" s="78"/>
      <c r="E177" s="78"/>
      <c r="F177" s="78"/>
      <c r="G177" s="229" t="s">
        <v>261</v>
      </c>
      <c r="H177" s="22">
        <v>1980</v>
      </c>
      <c r="I177" s="22" t="str">
        <f t="shared" si="7"/>
        <v>M</v>
      </c>
      <c r="J177" s="23" t="s">
        <v>297</v>
      </c>
      <c r="K177" s="153">
        <v>175</v>
      </c>
      <c r="L177" s="13">
        <f>COUNTIF(G177:$G$292,G177)</f>
        <v>1</v>
      </c>
      <c r="M177" s="44"/>
      <c r="P177" s="235" t="e">
        <f>MATCH(A177,A$1:A176,0)</f>
        <v>#N/A</v>
      </c>
      <c r="Q177" s="235" t="e">
        <f>MATCH(B177,B$1:B176,0)</f>
        <v>#N/A</v>
      </c>
      <c r="R177" s="235" t="e">
        <f>MATCH(C177,C$1:C176,0)</f>
        <v>#N/A</v>
      </c>
      <c r="S177" s="235" t="e">
        <f>MATCH(D177,D$1:D176,0)</f>
        <v>#N/A</v>
      </c>
      <c r="T177" s="235" t="e">
        <f>MATCH(E177,E$1:E176,0)</f>
        <v>#N/A</v>
      </c>
      <c r="U177" s="235" t="e">
        <f>MATCH(F177,F$1:F176,0)</f>
        <v>#N/A</v>
      </c>
    </row>
    <row r="178" spans="1:21" ht="12" customHeight="1">
      <c r="A178" s="77"/>
      <c r="B178" s="78"/>
      <c r="C178" s="78"/>
      <c r="D178" s="78"/>
      <c r="E178" s="78"/>
      <c r="F178" s="78"/>
      <c r="G178" s="229" t="s">
        <v>283</v>
      </c>
      <c r="H178" s="22">
        <v>1997</v>
      </c>
      <c r="I178" s="22" t="str">
        <f t="shared" si="7"/>
        <v>J</v>
      </c>
      <c r="J178" s="23" t="s">
        <v>356</v>
      </c>
      <c r="K178" s="153">
        <v>176</v>
      </c>
      <c r="L178" s="13">
        <f>COUNTIF(G178:$G$292,G178)</f>
        <v>1</v>
      </c>
      <c r="M178" s="44"/>
      <c r="P178" s="235" t="e">
        <f>MATCH(A178,A$1:A177,0)</f>
        <v>#N/A</v>
      </c>
      <c r="Q178" s="235" t="e">
        <f>MATCH(B178,B$1:B177,0)</f>
        <v>#N/A</v>
      </c>
      <c r="R178" s="235" t="e">
        <f>MATCH(C178,C$1:C177,0)</f>
        <v>#N/A</v>
      </c>
      <c r="S178" s="235" t="e">
        <f>MATCH(D178,D$1:D177,0)</f>
        <v>#N/A</v>
      </c>
      <c r="T178" s="235" t="e">
        <f>MATCH(E178,E$1:E177,0)</f>
        <v>#N/A</v>
      </c>
      <c r="U178" s="235" t="e">
        <f>MATCH(F178,F$1:F177,0)</f>
        <v>#N/A</v>
      </c>
    </row>
    <row r="179" spans="1:21" ht="12" customHeight="1">
      <c r="A179" s="77">
        <v>52</v>
      </c>
      <c r="B179" s="78">
        <v>65</v>
      </c>
      <c r="C179" s="78">
        <v>53</v>
      </c>
      <c r="D179" s="78"/>
      <c r="E179" s="78"/>
      <c r="F179" s="78"/>
      <c r="G179" s="229" t="s">
        <v>262</v>
      </c>
      <c r="H179" s="22">
        <v>1974</v>
      </c>
      <c r="I179" s="22" t="str">
        <f t="shared" si="7"/>
        <v>M</v>
      </c>
      <c r="J179" s="23" t="s">
        <v>347</v>
      </c>
      <c r="K179" s="153">
        <v>177</v>
      </c>
      <c r="L179" s="13">
        <f>COUNTIF(G179:$G$292,G179)</f>
        <v>1</v>
      </c>
      <c r="M179" s="44"/>
      <c r="P179" s="235" t="e">
        <f>MATCH(A179,A$1:A178,0)</f>
        <v>#N/A</v>
      </c>
      <c r="Q179" s="235" t="e">
        <f>MATCH(B179,B$1:B178,0)</f>
        <v>#N/A</v>
      </c>
      <c r="R179" s="235" t="e">
        <f>MATCH(C179,C$1:C178,0)</f>
        <v>#N/A</v>
      </c>
      <c r="S179" s="235" t="e">
        <f>MATCH(D179,D$1:D178,0)</f>
        <v>#N/A</v>
      </c>
      <c r="T179" s="235" t="e">
        <f>MATCH(E179,E$1:E178,0)</f>
        <v>#N/A</v>
      </c>
      <c r="U179" s="235" t="e">
        <f>MATCH(F179,F$1:F178,0)</f>
        <v>#N/A</v>
      </c>
    </row>
    <row r="180" spans="1:21" ht="12" customHeight="1">
      <c r="A180" s="77">
        <v>33</v>
      </c>
      <c r="B180" s="78">
        <v>57</v>
      </c>
      <c r="C180" s="78"/>
      <c r="D180" s="78"/>
      <c r="E180" s="78"/>
      <c r="F180" s="78"/>
      <c r="G180" s="229" t="s">
        <v>263</v>
      </c>
      <c r="H180" s="22">
        <v>1974</v>
      </c>
      <c r="I180" s="22" t="str">
        <f t="shared" si="7"/>
        <v>M</v>
      </c>
      <c r="J180" s="23" t="s">
        <v>348</v>
      </c>
      <c r="K180" s="153">
        <v>178</v>
      </c>
      <c r="L180" s="13">
        <f>COUNTIF(G180:$G$292,G180)</f>
        <v>1</v>
      </c>
      <c r="M180" s="44"/>
      <c r="P180" s="235" t="e">
        <f>MATCH(A180,A$1:A179,0)</f>
        <v>#N/A</v>
      </c>
      <c r="Q180" s="235" t="e">
        <f>MATCH(B180,B$1:B179,0)</f>
        <v>#N/A</v>
      </c>
      <c r="R180" s="235" t="e">
        <f>MATCH(C180,C$1:C179,0)</f>
        <v>#N/A</v>
      </c>
      <c r="S180" s="235" t="e">
        <f>MATCH(D180,D$1:D179,0)</f>
        <v>#N/A</v>
      </c>
      <c r="T180" s="235" t="e">
        <f>MATCH(E180,E$1:E179,0)</f>
        <v>#N/A</v>
      </c>
      <c r="U180" s="235" t="e">
        <f>MATCH(F180,F$1:F179,0)</f>
        <v>#N/A</v>
      </c>
    </row>
    <row r="181" spans="1:21" ht="12" customHeight="1">
      <c r="A181" s="77"/>
      <c r="B181" s="78"/>
      <c r="C181" s="78"/>
      <c r="D181" s="78"/>
      <c r="E181" s="78"/>
      <c r="F181" s="78"/>
      <c r="G181" s="229" t="s">
        <v>264</v>
      </c>
      <c r="H181" s="22">
        <v>1999</v>
      </c>
      <c r="I181" s="22" t="str">
        <f t="shared" si="7"/>
        <v>J</v>
      </c>
      <c r="J181" s="23" t="s">
        <v>349</v>
      </c>
      <c r="K181" s="153">
        <v>179</v>
      </c>
      <c r="L181" s="13">
        <f>COUNTIF(G181:$G$292,G181)</f>
        <v>1</v>
      </c>
      <c r="M181" s="44"/>
      <c r="P181" s="235" t="e">
        <f>MATCH(A181,A$1:A180,0)</f>
        <v>#N/A</v>
      </c>
      <c r="Q181" s="235" t="e">
        <f>MATCH(B181,B$1:B180,0)</f>
        <v>#N/A</v>
      </c>
      <c r="R181" s="235" t="e">
        <f>MATCH(C181,C$1:C180,0)</f>
        <v>#N/A</v>
      </c>
      <c r="S181" s="235" t="e">
        <f>MATCH(D181,D$1:D180,0)</f>
        <v>#N/A</v>
      </c>
      <c r="T181" s="235" t="e">
        <f>MATCH(E181,E$1:E180,0)</f>
        <v>#N/A</v>
      </c>
      <c r="U181" s="235" t="e">
        <f>MATCH(F181,F$1:F180,0)</f>
        <v>#N/A</v>
      </c>
    </row>
    <row r="182" spans="1:21" ht="12" customHeight="1">
      <c r="A182" s="77"/>
      <c r="B182" s="78"/>
      <c r="C182" s="78"/>
      <c r="D182" s="78"/>
      <c r="E182" s="78"/>
      <c r="F182" s="78"/>
      <c r="G182" s="229" t="s">
        <v>265</v>
      </c>
      <c r="H182" s="22">
        <v>1983</v>
      </c>
      <c r="I182" s="22" t="str">
        <f t="shared" si="7"/>
        <v>M</v>
      </c>
      <c r="J182" s="23" t="s">
        <v>290</v>
      </c>
      <c r="K182" s="153">
        <v>180</v>
      </c>
      <c r="L182" s="13">
        <f>COUNTIF(G182:$G$292,G182)</f>
        <v>1</v>
      </c>
      <c r="M182" s="44"/>
      <c r="P182" s="235" t="e">
        <f>MATCH(A182,A$1:A181,0)</f>
        <v>#N/A</v>
      </c>
      <c r="Q182" s="235" t="e">
        <f>MATCH(B182,B$1:B181,0)</f>
        <v>#N/A</v>
      </c>
      <c r="R182" s="235" t="e">
        <f>MATCH(C182,C$1:C181,0)</f>
        <v>#N/A</v>
      </c>
      <c r="S182" s="235" t="e">
        <f>MATCH(D182,D$1:D181,0)</f>
        <v>#N/A</v>
      </c>
      <c r="T182" s="235" t="e">
        <f>MATCH(E182,E$1:E181,0)</f>
        <v>#N/A</v>
      </c>
      <c r="U182" s="235" t="e">
        <f>MATCH(F182,F$1:F181,0)</f>
        <v>#N/A</v>
      </c>
    </row>
    <row r="183" spans="1:21" ht="12" customHeight="1">
      <c r="A183" s="77"/>
      <c r="B183" s="78"/>
      <c r="C183" s="78"/>
      <c r="D183" s="78"/>
      <c r="E183" s="78"/>
      <c r="F183" s="78"/>
      <c r="G183" s="229" t="s">
        <v>266</v>
      </c>
      <c r="H183" s="22">
        <v>1960</v>
      </c>
      <c r="I183" s="22" t="str">
        <f t="shared" si="7"/>
        <v>MV2</v>
      </c>
      <c r="J183" s="23" t="s">
        <v>350</v>
      </c>
      <c r="K183" s="153">
        <v>181</v>
      </c>
      <c r="L183" s="13">
        <f>COUNTIF(G183:$G$292,G183)</f>
        <v>1</v>
      </c>
      <c r="M183" s="44"/>
      <c r="P183" s="235" t="e">
        <f>MATCH(A183,A$1:A182,0)</f>
        <v>#N/A</v>
      </c>
      <c r="Q183" s="235" t="e">
        <f>MATCH(B183,B$1:B182,0)</f>
        <v>#N/A</v>
      </c>
      <c r="R183" s="235" t="e">
        <f>MATCH(C183,C$1:C182,0)</f>
        <v>#N/A</v>
      </c>
      <c r="S183" s="235" t="e">
        <f>MATCH(D183,D$1:D182,0)</f>
        <v>#N/A</v>
      </c>
      <c r="T183" s="235" t="e">
        <f>MATCH(E183,E$1:E182,0)</f>
        <v>#N/A</v>
      </c>
      <c r="U183" s="235" t="e">
        <f>MATCH(F183,F$1:F182,0)</f>
        <v>#N/A</v>
      </c>
    </row>
    <row r="184" spans="1:21" ht="12" customHeight="1">
      <c r="A184" s="77">
        <v>21</v>
      </c>
      <c r="B184" s="78">
        <v>47</v>
      </c>
      <c r="C184" s="78"/>
      <c r="D184" s="78"/>
      <c r="E184" s="78"/>
      <c r="F184" s="78"/>
      <c r="G184" s="229" t="s">
        <v>267</v>
      </c>
      <c r="H184" s="22">
        <v>1977</v>
      </c>
      <c r="I184" s="22" t="str">
        <f t="shared" si="7"/>
        <v>M</v>
      </c>
      <c r="J184" s="23" t="s">
        <v>291</v>
      </c>
      <c r="K184" s="153">
        <v>182</v>
      </c>
      <c r="L184" s="13">
        <f>COUNTIF(G184:$G$292,G184)</f>
        <v>1</v>
      </c>
      <c r="M184" s="44"/>
      <c r="P184" s="235" t="e">
        <f>MATCH(A184,A$1:A183,0)</f>
        <v>#N/A</v>
      </c>
      <c r="Q184" s="235" t="e">
        <f>MATCH(B184,B$1:B183,0)</f>
        <v>#N/A</v>
      </c>
      <c r="R184" s="235" t="e">
        <f>MATCH(C184,C$1:C183,0)</f>
        <v>#N/A</v>
      </c>
      <c r="S184" s="235" t="e">
        <f>MATCH(D184,D$1:D183,0)</f>
        <v>#N/A</v>
      </c>
      <c r="T184" s="235" t="e">
        <f>MATCH(E184,E$1:E183,0)</f>
        <v>#N/A</v>
      </c>
      <c r="U184" s="235" t="e">
        <f>MATCH(F184,F$1:F183,0)</f>
        <v>#N/A</v>
      </c>
    </row>
    <row r="185" spans="1:21" ht="12" customHeight="1">
      <c r="A185" s="77"/>
      <c r="B185" s="78"/>
      <c r="C185" s="78">
        <v>38</v>
      </c>
      <c r="D185" s="78"/>
      <c r="E185" s="78"/>
      <c r="F185" s="78"/>
      <c r="G185" s="232" t="s">
        <v>549</v>
      </c>
      <c r="H185" s="22">
        <v>1978</v>
      </c>
      <c r="I185" s="22" t="str">
        <f>IF((RIGHT($A$1,4)-H185)&gt;21,IF((RIGHT($A$1,4)-H185)&gt;39,IF((RIGHT($A$1,4)-H185)&gt;49,IF((RIGHT($A$1,4)-H185)&gt;59,"MV3","MV2"),"MV1"),"M"),"J")</f>
        <v>M</v>
      </c>
      <c r="J185" s="23" t="s">
        <v>290</v>
      </c>
      <c r="K185" s="153">
        <v>183</v>
      </c>
      <c r="L185" s="13">
        <f>COUNTIF(G185:$G$292,#REF!)</f>
        <v>0</v>
      </c>
      <c r="M185" s="44"/>
      <c r="P185" s="235" t="e">
        <f>MATCH(A185,A$1:A184,0)</f>
        <v>#N/A</v>
      </c>
      <c r="Q185" s="235" t="e">
        <f>MATCH(B185,B$1:B184,0)</f>
        <v>#N/A</v>
      </c>
      <c r="R185" s="235" t="e">
        <f>MATCH(C185,C$1:C184,0)</f>
        <v>#N/A</v>
      </c>
      <c r="S185" s="235" t="e">
        <f>MATCH(D185,D$1:D184,0)</f>
        <v>#N/A</v>
      </c>
      <c r="T185" s="235" t="e">
        <f>MATCH(E185,E$1:E184,0)</f>
        <v>#N/A</v>
      </c>
      <c r="U185" s="235" t="e">
        <f>MATCH(F185,F$1:F184,0)</f>
        <v>#N/A</v>
      </c>
    </row>
    <row r="186" spans="1:21" ht="12" customHeight="1">
      <c r="A186" s="77"/>
      <c r="B186" s="78"/>
      <c r="C186" s="78"/>
      <c r="D186" s="78"/>
      <c r="E186" s="78"/>
      <c r="F186" s="78"/>
      <c r="G186" s="229"/>
      <c r="H186" s="22"/>
      <c r="I186" s="22" t="str">
        <f>IF((RIGHT($A$1,4)-H186)&gt;21,IF((RIGHT($A$1,4)-H186)&gt;39,IF((RIGHT($A$1,4)-H186)&gt;49,IF((RIGHT($A$1,4)-H186)&gt;59,"MV3","MV2"),"MV1"),"M"),"J")</f>
        <v>MV3</v>
      </c>
      <c r="J186" s="23"/>
      <c r="K186" s="153">
        <v>184</v>
      </c>
      <c r="L186" s="13">
        <f>COUNTIF(G186:$G$292,G186)</f>
        <v>0</v>
      </c>
      <c r="M186" s="44"/>
      <c r="P186" s="235" t="e">
        <f>MATCH(A186,A$1:A185,0)</f>
        <v>#N/A</v>
      </c>
      <c r="Q186" s="235" t="e">
        <f>MATCH(B186,B$1:B185,0)</f>
        <v>#N/A</v>
      </c>
      <c r="R186" s="235" t="e">
        <f>MATCH(C186,C$1:C185,0)</f>
        <v>#N/A</v>
      </c>
      <c r="S186" s="235" t="e">
        <f>MATCH(D186,D$1:D185,0)</f>
        <v>#N/A</v>
      </c>
      <c r="T186" s="235" t="e">
        <f>MATCH(E186,E$1:E185,0)</f>
        <v>#N/A</v>
      </c>
      <c r="U186" s="235" t="e">
        <f>MATCH(F186,F$1:F185,0)</f>
        <v>#N/A</v>
      </c>
    </row>
    <row r="187" spans="1:21" ht="12" customHeight="1">
      <c r="A187" s="77"/>
      <c r="B187" s="78"/>
      <c r="C187" s="78"/>
      <c r="D187" s="78"/>
      <c r="E187" s="78"/>
      <c r="F187" s="78"/>
      <c r="G187" s="229"/>
      <c r="H187" s="22"/>
      <c r="I187" s="22" t="str">
        <f>IF((RIGHT($A$1,4)-H187)&gt;21,IF((RIGHT($A$1,4)-H187)&gt;39,IF((RIGHT($A$1,4)-H187)&gt;49,IF((RIGHT($A$1,4)-H187)&gt;59,"MV3","MV2"),"MV1"),"M"),"J")</f>
        <v>MV3</v>
      </c>
      <c r="J187" s="23"/>
      <c r="K187" s="153">
        <v>185</v>
      </c>
      <c r="L187" s="13">
        <f>COUNTIF(G187:$G$292,G187)</f>
        <v>0</v>
      </c>
      <c r="M187" s="44"/>
      <c r="P187" s="235" t="e">
        <f>MATCH(A187,A$1:A186,0)</f>
        <v>#N/A</v>
      </c>
      <c r="Q187" s="235" t="e">
        <f>MATCH(B187,B$1:B186,0)</f>
        <v>#N/A</v>
      </c>
      <c r="R187" s="235" t="e">
        <f>MATCH(C187,C$1:C186,0)</f>
        <v>#N/A</v>
      </c>
      <c r="S187" s="235" t="e">
        <f>MATCH(D187,D$1:D186,0)</f>
        <v>#N/A</v>
      </c>
      <c r="T187" s="235" t="e">
        <f>MATCH(E187,E$1:E186,0)</f>
        <v>#N/A</v>
      </c>
      <c r="U187" s="235" t="e">
        <f>MATCH(F187,F$1:F186,0)</f>
        <v>#N/A</v>
      </c>
    </row>
    <row r="188" spans="1:21" ht="12" customHeight="1">
      <c r="A188" s="77"/>
      <c r="B188" s="78"/>
      <c r="C188" s="78"/>
      <c r="D188" s="78"/>
      <c r="E188" s="78"/>
      <c r="F188" s="78"/>
      <c r="G188" s="229"/>
      <c r="H188" s="22"/>
      <c r="I188" s="22"/>
      <c r="J188" s="23"/>
      <c r="K188" s="153">
        <v>186</v>
      </c>
      <c r="L188" s="13">
        <f>COUNTIF(G188:$G$292,G188)</f>
        <v>0</v>
      </c>
      <c r="M188" s="44"/>
      <c r="P188" s="235" t="e">
        <f>MATCH(A188,A$1:A187,0)</f>
        <v>#N/A</v>
      </c>
      <c r="Q188" s="235" t="e">
        <f>MATCH(B188,B$1:B187,0)</f>
        <v>#N/A</v>
      </c>
      <c r="R188" s="235" t="e">
        <f>MATCH(C188,C$1:C187,0)</f>
        <v>#N/A</v>
      </c>
      <c r="S188" s="235" t="e">
        <f>MATCH(D188,D$1:D187,0)</f>
        <v>#N/A</v>
      </c>
      <c r="T188" s="235" t="e">
        <f>MATCH(E188,E$1:E187,0)</f>
        <v>#N/A</v>
      </c>
      <c r="U188" s="235" t="e">
        <f>MATCH(F188,F$1:F187,0)</f>
        <v>#N/A</v>
      </c>
    </row>
    <row r="189" spans="1:21" ht="12" customHeight="1">
      <c r="A189" s="77"/>
      <c r="B189" s="78"/>
      <c r="C189" s="78"/>
      <c r="D189" s="78"/>
      <c r="E189" s="78"/>
      <c r="F189" s="78"/>
      <c r="G189" s="229"/>
      <c r="H189" s="22"/>
      <c r="I189" s="22"/>
      <c r="J189" s="23"/>
      <c r="K189" s="153">
        <v>187</v>
      </c>
      <c r="L189" s="13">
        <f>COUNTIF(G189:$G$292,G189)</f>
        <v>0</v>
      </c>
      <c r="M189" s="44"/>
      <c r="P189" s="235" t="e">
        <f>MATCH(A189,A$1:A188,0)</f>
        <v>#N/A</v>
      </c>
      <c r="Q189" s="235" t="e">
        <f>MATCH(B189,B$1:B188,0)</f>
        <v>#N/A</v>
      </c>
      <c r="R189" s="235" t="e">
        <f>MATCH(C189,C$1:C188,0)</f>
        <v>#N/A</v>
      </c>
      <c r="S189" s="235" t="e">
        <f>MATCH(D189,D$1:D188,0)</f>
        <v>#N/A</v>
      </c>
      <c r="T189" s="235" t="e">
        <f>MATCH(E189,E$1:E188,0)</f>
        <v>#N/A</v>
      </c>
      <c r="U189" s="235" t="e">
        <f>MATCH(F189,F$1:F188,0)</f>
        <v>#N/A</v>
      </c>
    </row>
    <row r="190" spans="1:21" ht="12" customHeight="1">
      <c r="A190" s="77"/>
      <c r="B190" s="78"/>
      <c r="C190" s="78"/>
      <c r="D190" s="78"/>
      <c r="E190" s="78"/>
      <c r="F190" s="78"/>
      <c r="G190" s="70"/>
      <c r="H190" s="22"/>
      <c r="I190" s="22"/>
      <c r="J190" s="23"/>
      <c r="K190" s="153">
        <v>188</v>
      </c>
      <c r="L190" s="13">
        <f>COUNTIF(G190:$G$292,G190)</f>
        <v>0</v>
      </c>
      <c r="M190" s="44"/>
      <c r="P190" s="235" t="e">
        <f>MATCH(A190,A$1:A189,0)</f>
        <v>#N/A</v>
      </c>
      <c r="Q190" s="235" t="e">
        <f>MATCH(B190,B$1:B189,0)</f>
        <v>#N/A</v>
      </c>
      <c r="R190" s="235" t="e">
        <f>MATCH(C190,C$1:C189,0)</f>
        <v>#N/A</v>
      </c>
      <c r="S190" s="235" t="e">
        <f>MATCH(D190,D$1:D189,0)</f>
        <v>#N/A</v>
      </c>
      <c r="T190" s="235" t="e">
        <f>MATCH(E190,E$1:E189,0)</f>
        <v>#N/A</v>
      </c>
      <c r="U190" s="235" t="e">
        <f>MATCH(F190,F$1:F189,0)</f>
        <v>#N/A</v>
      </c>
    </row>
    <row r="191" spans="1:21" ht="12" customHeight="1">
      <c r="A191" s="77"/>
      <c r="B191" s="78"/>
      <c r="C191" s="78"/>
      <c r="D191" s="78"/>
      <c r="E191" s="78"/>
      <c r="F191" s="78"/>
      <c r="G191" s="70"/>
      <c r="H191" s="22"/>
      <c r="I191" s="22"/>
      <c r="J191" s="23"/>
      <c r="K191" s="153">
        <v>189</v>
      </c>
      <c r="L191" s="13">
        <f>COUNTIF(G191:$G$292,G191)</f>
        <v>0</v>
      </c>
      <c r="M191" s="44"/>
      <c r="P191" s="235" t="e">
        <f>MATCH(A191,A$1:A190,0)</f>
        <v>#N/A</v>
      </c>
      <c r="Q191" s="235" t="e">
        <f>MATCH(B191,B$1:B190,0)</f>
        <v>#N/A</v>
      </c>
      <c r="R191" s="235" t="e">
        <f>MATCH(C191,C$1:C190,0)</f>
        <v>#N/A</v>
      </c>
      <c r="S191" s="235" t="e">
        <f>MATCH(D191,D$1:D190,0)</f>
        <v>#N/A</v>
      </c>
      <c r="T191" s="235" t="e">
        <f>MATCH(E191,E$1:E190,0)</f>
        <v>#N/A</v>
      </c>
      <c r="U191" s="235" t="e">
        <f>MATCH(F191,F$1:F190,0)</f>
        <v>#N/A</v>
      </c>
    </row>
    <row r="192" spans="1:21" ht="12" customHeight="1" thickBot="1">
      <c r="A192" s="77"/>
      <c r="B192" s="78"/>
      <c r="C192" s="78"/>
      <c r="D192" s="78"/>
      <c r="E192" s="78"/>
      <c r="F192" s="78"/>
      <c r="G192" s="229"/>
      <c r="H192" s="45"/>
      <c r="I192" s="220"/>
      <c r="J192" s="46"/>
      <c r="L192" s="13">
        <f>COUNTIF(G192:$G$292,G192)</f>
        <v>0</v>
      </c>
      <c r="M192" s="26"/>
      <c r="P192" s="235" t="e">
        <f>MATCH(A192,A$1:A191,0)</f>
        <v>#N/A</v>
      </c>
      <c r="Q192" s="235" t="e">
        <f>MATCH(B192,B$1:B191,0)</f>
        <v>#N/A</v>
      </c>
      <c r="R192" s="235" t="e">
        <f>MATCH(C192,C$1:C191,0)</f>
        <v>#N/A</v>
      </c>
      <c r="S192" s="235" t="e">
        <f>MATCH(D192,D$1:D191,0)</f>
        <v>#N/A</v>
      </c>
      <c r="T192" s="235" t="e">
        <f>MATCH(E192,E$1:E191,0)</f>
        <v>#N/A</v>
      </c>
      <c r="U192" s="235" t="e">
        <f>MATCH(F192,F$1:F191,0)</f>
        <v>#N/A</v>
      </c>
    </row>
    <row r="193" spans="1:21" ht="12" customHeight="1">
      <c r="A193" s="75"/>
      <c r="B193" s="76">
        <v>55</v>
      </c>
      <c r="C193" s="76"/>
      <c r="D193" s="76"/>
      <c r="E193" s="76"/>
      <c r="F193" s="76"/>
      <c r="G193" s="17" t="s">
        <v>357</v>
      </c>
      <c r="H193" s="68">
        <v>1975</v>
      </c>
      <c r="I193" s="226" t="str">
        <f aca="true" t="shared" si="8" ref="I193:I224">IF((RIGHT($A$1,4)-H193)&gt;39,"ŽV","Ž")</f>
        <v>Ž</v>
      </c>
      <c r="J193" s="69" t="s">
        <v>310</v>
      </c>
      <c r="K193" s="153">
        <v>1</v>
      </c>
      <c r="L193" s="13">
        <f>COUNTIF(G193:$G$292,G193)</f>
        <v>1</v>
      </c>
      <c r="M193" s="26"/>
      <c r="P193" s="235" t="e">
        <f>MATCH(A193,A$1:A192,0)</f>
        <v>#N/A</v>
      </c>
      <c r="Q193" s="235" t="e">
        <f>MATCH(B193,B$1:B192,0)</f>
        <v>#N/A</v>
      </c>
      <c r="R193" s="235" t="e">
        <f>MATCH(C193,C$1:C192,0)</f>
        <v>#N/A</v>
      </c>
      <c r="S193" s="235" t="e">
        <f>MATCH(D193,D$1:D192,0)</f>
        <v>#N/A</v>
      </c>
      <c r="T193" s="235" t="e">
        <f>MATCH(E193,E$1:E192,0)</f>
        <v>#N/A</v>
      </c>
      <c r="U193" s="235" t="e">
        <f>MATCH(F193,F$1:F192,0)</f>
        <v>#N/A</v>
      </c>
    </row>
    <row r="194" spans="1:21" ht="12" customHeight="1">
      <c r="A194" s="77"/>
      <c r="B194" s="78"/>
      <c r="C194" s="78"/>
      <c r="D194" s="78"/>
      <c r="E194" s="78"/>
      <c r="F194" s="78"/>
      <c r="G194" s="70" t="s">
        <v>358</v>
      </c>
      <c r="H194" s="22">
        <v>1971</v>
      </c>
      <c r="I194" s="22" t="str">
        <f t="shared" si="8"/>
        <v>ŽV</v>
      </c>
      <c r="J194" s="23" t="s">
        <v>2</v>
      </c>
      <c r="K194" s="153">
        <v>2</v>
      </c>
      <c r="L194" s="13">
        <f>COUNTIF(G194:$G$292,G194)</f>
        <v>1</v>
      </c>
      <c r="M194" s="26"/>
      <c r="P194" s="235" t="e">
        <f>MATCH(A194,A$1:A193,0)</f>
        <v>#N/A</v>
      </c>
      <c r="Q194" s="235" t="e">
        <f>MATCH(B194,B$1:B193,0)</f>
        <v>#N/A</v>
      </c>
      <c r="R194" s="235" t="e">
        <f>MATCH(C194,C$1:C193,0)</f>
        <v>#N/A</v>
      </c>
      <c r="S194" s="235" t="e">
        <f>MATCH(D194,D$1:D193,0)</f>
        <v>#N/A</v>
      </c>
      <c r="T194" s="235" t="e">
        <f>MATCH(E194,E$1:E193,0)</f>
        <v>#N/A</v>
      </c>
      <c r="U194" s="235" t="e">
        <f>MATCH(F194,F$1:F193,0)</f>
        <v>#N/A</v>
      </c>
    </row>
    <row r="195" spans="1:21" ht="12" customHeight="1">
      <c r="A195" s="77"/>
      <c r="B195" s="78"/>
      <c r="C195" s="78"/>
      <c r="D195" s="78"/>
      <c r="E195" s="80"/>
      <c r="F195" s="80"/>
      <c r="G195" s="235" t="s">
        <v>359</v>
      </c>
      <c r="H195" s="45">
        <v>1979</v>
      </c>
      <c r="I195" s="22" t="str">
        <f t="shared" si="8"/>
        <v>Ž</v>
      </c>
      <c r="J195" s="46" t="s">
        <v>2</v>
      </c>
      <c r="K195" s="153">
        <v>3</v>
      </c>
      <c r="L195" s="13">
        <f>COUNTIF(G195:$G$292,G195)</f>
        <v>1</v>
      </c>
      <c r="M195" s="26"/>
      <c r="P195" s="235" t="e">
        <f>MATCH(A195,A$1:A194,0)</f>
        <v>#N/A</v>
      </c>
      <c r="Q195" s="235" t="e">
        <f>MATCH(B195,B$1:B194,0)</f>
        <v>#N/A</v>
      </c>
      <c r="R195" s="235" t="e">
        <f>MATCH(C195,C$1:C194,0)</f>
        <v>#N/A</v>
      </c>
      <c r="S195" s="235" t="e">
        <f>MATCH(D195,D$1:D194,0)</f>
        <v>#N/A</v>
      </c>
      <c r="T195" s="235" t="e">
        <f>MATCH(E195,E$1:E194,0)</f>
        <v>#N/A</v>
      </c>
      <c r="U195" s="235" t="e">
        <f>MATCH(F195,F$1:F194,0)</f>
        <v>#N/A</v>
      </c>
    </row>
    <row r="196" spans="1:21" ht="12" customHeight="1">
      <c r="A196" s="77"/>
      <c r="B196" s="78"/>
      <c r="C196" s="78"/>
      <c r="D196" s="78"/>
      <c r="E196" s="78"/>
      <c r="F196" s="78"/>
      <c r="G196" s="232" t="s">
        <v>360</v>
      </c>
      <c r="H196" s="22">
        <v>1974</v>
      </c>
      <c r="I196" s="22" t="str">
        <f t="shared" si="8"/>
        <v>Ž</v>
      </c>
      <c r="J196" s="23" t="s">
        <v>2</v>
      </c>
      <c r="K196" s="153">
        <v>4</v>
      </c>
      <c r="L196" s="13">
        <f>COUNTIF(G196:$G$292,G196)</f>
        <v>1</v>
      </c>
      <c r="M196" s="26"/>
      <c r="P196" s="235" t="e">
        <f>MATCH(A196,A$1:A195,0)</f>
        <v>#N/A</v>
      </c>
      <c r="Q196" s="235" t="e">
        <f>MATCH(B196,B$1:B195,0)</f>
        <v>#N/A</v>
      </c>
      <c r="R196" s="235" t="e">
        <f>MATCH(C196,C$1:C195,0)</f>
        <v>#N/A</v>
      </c>
      <c r="S196" s="235" t="e">
        <f>MATCH(D196,D$1:D195,0)</f>
        <v>#N/A</v>
      </c>
      <c r="T196" s="235" t="e">
        <f>MATCH(E196,E$1:E195,0)</f>
        <v>#N/A</v>
      </c>
      <c r="U196" s="235" t="e">
        <f>MATCH(F196,F$1:F195,0)</f>
        <v>#N/A</v>
      </c>
    </row>
    <row r="197" spans="1:21" ht="12" customHeight="1">
      <c r="A197" s="77"/>
      <c r="B197" s="78"/>
      <c r="C197" s="78"/>
      <c r="D197" s="78"/>
      <c r="E197" s="80"/>
      <c r="F197" s="80"/>
      <c r="G197" s="232" t="s">
        <v>361</v>
      </c>
      <c r="H197" s="45">
        <v>1991</v>
      </c>
      <c r="I197" s="22" t="str">
        <f t="shared" si="8"/>
        <v>Ž</v>
      </c>
      <c r="J197" s="46" t="s">
        <v>450</v>
      </c>
      <c r="K197" s="153">
        <v>5</v>
      </c>
      <c r="L197" s="13">
        <f>COUNTIF(G197:$G$292,G197)</f>
        <v>1</v>
      </c>
      <c r="P197" s="235" t="e">
        <f>MATCH(A197,A$1:A196,0)</f>
        <v>#N/A</v>
      </c>
      <c r="Q197" s="235" t="e">
        <f>MATCH(B197,B$1:B196,0)</f>
        <v>#N/A</v>
      </c>
      <c r="R197" s="235" t="e">
        <f>MATCH(C197,C$1:C196,0)</f>
        <v>#N/A</v>
      </c>
      <c r="S197" s="235" t="e">
        <f>MATCH(D197,D$1:D196,0)</f>
        <v>#N/A</v>
      </c>
      <c r="T197" s="235" t="e">
        <f>MATCH(E197,E$1:E196,0)</f>
        <v>#N/A</v>
      </c>
      <c r="U197" s="235" t="e">
        <f>MATCH(F197,F$1:F196,0)</f>
        <v>#N/A</v>
      </c>
    </row>
    <row r="198" spans="1:21" ht="12" customHeight="1">
      <c r="A198" s="77"/>
      <c r="B198" s="78"/>
      <c r="C198" s="78"/>
      <c r="D198" s="78"/>
      <c r="E198" s="78"/>
      <c r="F198" s="78"/>
      <c r="G198" s="70" t="s">
        <v>362</v>
      </c>
      <c r="H198" s="22">
        <v>1983</v>
      </c>
      <c r="I198" s="22" t="str">
        <f t="shared" si="8"/>
        <v>Ž</v>
      </c>
      <c r="J198" s="23" t="s">
        <v>2</v>
      </c>
      <c r="K198" s="153">
        <v>6</v>
      </c>
      <c r="L198" s="13">
        <f>COUNTIF(G198:$G$292,G198)</f>
        <v>1</v>
      </c>
      <c r="P198" s="235" t="e">
        <f>MATCH(A198,A$1:A197,0)</f>
        <v>#N/A</v>
      </c>
      <c r="Q198" s="235" t="e">
        <f>MATCH(B198,B$1:B197,0)</f>
        <v>#N/A</v>
      </c>
      <c r="R198" s="235" t="e">
        <f>MATCH(C198,C$1:C197,0)</f>
        <v>#N/A</v>
      </c>
      <c r="S198" s="235" t="e">
        <f>MATCH(D198,D$1:D197,0)</f>
        <v>#N/A</v>
      </c>
      <c r="T198" s="235" t="e">
        <f>MATCH(E198,E$1:E197,0)</f>
        <v>#N/A</v>
      </c>
      <c r="U198" s="235" t="e">
        <f>MATCH(F198,F$1:F197,0)</f>
        <v>#N/A</v>
      </c>
    </row>
    <row r="199" spans="1:21" ht="12" customHeight="1">
      <c r="A199" s="77"/>
      <c r="B199" s="78"/>
      <c r="C199" s="78"/>
      <c r="D199" s="78"/>
      <c r="E199" s="78"/>
      <c r="F199" s="78"/>
      <c r="G199" s="70" t="s">
        <v>363</v>
      </c>
      <c r="H199" s="22">
        <v>1981</v>
      </c>
      <c r="I199" s="22" t="str">
        <f t="shared" si="8"/>
        <v>Ž</v>
      </c>
      <c r="J199" s="23" t="s">
        <v>2</v>
      </c>
      <c r="K199" s="153">
        <v>7</v>
      </c>
      <c r="L199" s="13">
        <f>COUNTIF(G199:$G$292,G199)</f>
        <v>1</v>
      </c>
      <c r="P199" s="235" t="e">
        <f>MATCH(A199,A$1:A198,0)</f>
        <v>#N/A</v>
      </c>
      <c r="Q199" s="235" t="e">
        <f>MATCH(B199,B$1:B198,0)</f>
        <v>#N/A</v>
      </c>
      <c r="R199" s="235" t="e">
        <f>MATCH(C199,C$1:C198,0)</f>
        <v>#N/A</v>
      </c>
      <c r="S199" s="235" t="e">
        <f>MATCH(D199,D$1:D198,0)</f>
        <v>#N/A</v>
      </c>
      <c r="T199" s="235" t="e">
        <f>MATCH(E199,E$1:E198,0)</f>
        <v>#N/A</v>
      </c>
      <c r="U199" s="235" t="e">
        <f>MATCH(F199,F$1:F198,0)</f>
        <v>#N/A</v>
      </c>
    </row>
    <row r="200" spans="1:21" ht="12" customHeight="1">
      <c r="A200" s="77"/>
      <c r="B200" s="78"/>
      <c r="C200" s="78"/>
      <c r="D200" s="78"/>
      <c r="E200" s="78"/>
      <c r="F200" s="78"/>
      <c r="G200" s="70" t="s">
        <v>364</v>
      </c>
      <c r="H200" s="22">
        <v>1986</v>
      </c>
      <c r="I200" s="22" t="str">
        <f t="shared" si="8"/>
        <v>Ž</v>
      </c>
      <c r="J200" s="23" t="s">
        <v>2</v>
      </c>
      <c r="K200" s="153">
        <v>8</v>
      </c>
      <c r="L200" s="13">
        <f>COUNTIF(G200:$G$292,G200)</f>
        <v>1</v>
      </c>
      <c r="P200" s="235" t="e">
        <f>MATCH(A200,A$1:A199,0)</f>
        <v>#N/A</v>
      </c>
      <c r="Q200" s="235" t="e">
        <f>MATCH(B200,B$1:B199,0)</f>
        <v>#N/A</v>
      </c>
      <c r="R200" s="235" t="e">
        <f>MATCH(C200,C$1:C199,0)</f>
        <v>#N/A</v>
      </c>
      <c r="S200" s="235" t="e">
        <f>MATCH(D200,D$1:D199,0)</f>
        <v>#N/A</v>
      </c>
      <c r="T200" s="235" t="e">
        <f>MATCH(E200,E$1:E199,0)</f>
        <v>#N/A</v>
      </c>
      <c r="U200" s="235" t="e">
        <f>MATCH(F200,F$1:F199,0)</f>
        <v>#N/A</v>
      </c>
    </row>
    <row r="201" spans="1:21" ht="12" customHeight="1">
      <c r="A201" s="79"/>
      <c r="B201" s="80"/>
      <c r="C201" s="80"/>
      <c r="D201" s="80"/>
      <c r="E201" s="80"/>
      <c r="F201" s="80"/>
      <c r="G201" s="232" t="s">
        <v>365</v>
      </c>
      <c r="H201" s="45">
        <v>1996</v>
      </c>
      <c r="I201" s="22" t="str">
        <f t="shared" si="8"/>
        <v>Ž</v>
      </c>
      <c r="J201" s="46" t="s">
        <v>321</v>
      </c>
      <c r="K201" s="153">
        <v>9</v>
      </c>
      <c r="L201" s="13">
        <f>COUNTIF(G201:$G$292,G201)</f>
        <v>1</v>
      </c>
      <c r="P201" s="235" t="e">
        <f>MATCH(A201,A$1:A200,0)</f>
        <v>#N/A</v>
      </c>
      <c r="Q201" s="235" t="e">
        <f>MATCH(B201,B$1:B200,0)</f>
        <v>#N/A</v>
      </c>
      <c r="R201" s="235" t="e">
        <f>MATCH(C201,C$1:C200,0)</f>
        <v>#N/A</v>
      </c>
      <c r="S201" s="235" t="e">
        <f>MATCH(D201,D$1:D200,0)</f>
        <v>#N/A</v>
      </c>
      <c r="T201" s="235" t="e">
        <f>MATCH(E201,E$1:E200,0)</f>
        <v>#N/A</v>
      </c>
      <c r="U201" s="235" t="e">
        <f>MATCH(F201,F$1:F200,0)</f>
        <v>#N/A</v>
      </c>
    </row>
    <row r="202" spans="1:21" ht="12" customHeight="1">
      <c r="A202" s="77"/>
      <c r="B202" s="78"/>
      <c r="C202" s="78"/>
      <c r="D202" s="78"/>
      <c r="E202" s="78"/>
      <c r="F202" s="78"/>
      <c r="G202" s="232" t="s">
        <v>366</v>
      </c>
      <c r="H202" s="45">
        <v>1975</v>
      </c>
      <c r="I202" s="22" t="str">
        <f t="shared" si="8"/>
        <v>Ž</v>
      </c>
      <c r="J202" s="46" t="s">
        <v>451</v>
      </c>
      <c r="K202" s="153">
        <v>10</v>
      </c>
      <c r="L202" s="13">
        <f>COUNTIF(G202:$G$292,G202)</f>
        <v>1</v>
      </c>
      <c r="P202" s="235" t="e">
        <f>MATCH(A202,A$1:A201,0)</f>
        <v>#N/A</v>
      </c>
      <c r="Q202" s="235" t="e">
        <f>MATCH(B202,B$1:B201,0)</f>
        <v>#N/A</v>
      </c>
      <c r="R202" s="235" t="e">
        <f>MATCH(C202,C$1:C201,0)</f>
        <v>#N/A</v>
      </c>
      <c r="S202" s="235" t="e">
        <f>MATCH(D202,D$1:D201,0)</f>
        <v>#N/A</v>
      </c>
      <c r="T202" s="235" t="e">
        <f>MATCH(E202,E$1:E201,0)</f>
        <v>#N/A</v>
      </c>
      <c r="U202" s="235" t="e">
        <f>MATCH(F202,F$1:F201,0)</f>
        <v>#N/A</v>
      </c>
    </row>
    <row r="203" spans="1:21" ht="12" customHeight="1">
      <c r="A203" s="79"/>
      <c r="B203" s="80"/>
      <c r="C203" s="80"/>
      <c r="D203" s="80"/>
      <c r="E203" s="80"/>
      <c r="F203" s="80"/>
      <c r="G203" s="232" t="s">
        <v>367</v>
      </c>
      <c r="H203" s="45">
        <v>1981</v>
      </c>
      <c r="I203" s="22" t="str">
        <f t="shared" si="8"/>
        <v>Ž</v>
      </c>
      <c r="J203" s="46" t="s">
        <v>316</v>
      </c>
      <c r="K203" s="153">
        <v>11</v>
      </c>
      <c r="L203" s="13">
        <f>COUNTIF(G203:$G$292,G203)</f>
        <v>1</v>
      </c>
      <c r="P203" s="235" t="e">
        <f>MATCH(A203,A$1:A202,0)</f>
        <v>#N/A</v>
      </c>
      <c r="Q203" s="235" t="e">
        <f>MATCH(B203,B$1:B202,0)</f>
        <v>#N/A</v>
      </c>
      <c r="R203" s="235" t="e">
        <f>MATCH(C203,C$1:C202,0)</f>
        <v>#N/A</v>
      </c>
      <c r="S203" s="235" t="e">
        <f>MATCH(D203,D$1:D202,0)</f>
        <v>#N/A</v>
      </c>
      <c r="T203" s="235" t="e">
        <f>MATCH(E203,E$1:E202,0)</f>
        <v>#N/A</v>
      </c>
      <c r="U203" s="235" t="e">
        <f>MATCH(F203,F$1:F202,0)</f>
        <v>#N/A</v>
      </c>
    </row>
    <row r="204" spans="1:21" ht="12" customHeight="1">
      <c r="A204" s="79"/>
      <c r="B204" s="80"/>
      <c r="C204" s="80"/>
      <c r="D204" s="80"/>
      <c r="E204" s="80"/>
      <c r="F204" s="80"/>
      <c r="G204" s="232" t="s">
        <v>368</v>
      </c>
      <c r="H204" s="45">
        <v>1978</v>
      </c>
      <c r="I204" s="22" t="str">
        <f t="shared" si="8"/>
        <v>Ž</v>
      </c>
      <c r="J204" s="46" t="s">
        <v>301</v>
      </c>
      <c r="K204" s="153">
        <v>12</v>
      </c>
      <c r="L204" s="13">
        <f>COUNTIF(G204:$G$292,G204)</f>
        <v>1</v>
      </c>
      <c r="P204" s="235" t="e">
        <f>MATCH(A204,A$1:A203,0)</f>
        <v>#N/A</v>
      </c>
      <c r="Q204" s="235" t="e">
        <f>MATCH(B204,B$1:B203,0)</f>
        <v>#N/A</v>
      </c>
      <c r="R204" s="235" t="e">
        <f>MATCH(C204,C$1:C203,0)</f>
        <v>#N/A</v>
      </c>
      <c r="S204" s="235" t="e">
        <f>MATCH(D204,D$1:D203,0)</f>
        <v>#N/A</v>
      </c>
      <c r="T204" s="235" t="e">
        <f>MATCH(E204,E$1:E203,0)</f>
        <v>#N/A</v>
      </c>
      <c r="U204" s="235" t="e">
        <f>MATCH(F204,F$1:F203,0)</f>
        <v>#N/A</v>
      </c>
    </row>
    <row r="205" spans="1:21" ht="12" customHeight="1">
      <c r="A205" s="79"/>
      <c r="B205" s="80"/>
      <c r="C205" s="80"/>
      <c r="D205" s="80"/>
      <c r="E205" s="80"/>
      <c r="F205" s="80"/>
      <c r="G205" s="232" t="s">
        <v>369</v>
      </c>
      <c r="H205" s="45">
        <v>1991</v>
      </c>
      <c r="I205" s="22" t="str">
        <f t="shared" si="8"/>
        <v>Ž</v>
      </c>
      <c r="J205" s="46" t="s">
        <v>452</v>
      </c>
      <c r="K205" s="153">
        <v>13</v>
      </c>
      <c r="L205" s="13">
        <f>COUNTIF(G205:$G$292,G205)</f>
        <v>1</v>
      </c>
      <c r="P205" s="235" t="e">
        <f>MATCH(A205,A$1:A204,0)</f>
        <v>#N/A</v>
      </c>
      <c r="Q205" s="235" t="e">
        <f>MATCH(B205,B$1:B204,0)</f>
        <v>#N/A</v>
      </c>
      <c r="R205" s="235" t="e">
        <f>MATCH(C205,C$1:C204,0)</f>
        <v>#N/A</v>
      </c>
      <c r="S205" s="235" t="e">
        <f>MATCH(D205,D$1:D204,0)</f>
        <v>#N/A</v>
      </c>
      <c r="T205" s="235" t="e">
        <f>MATCH(E205,E$1:E204,0)</f>
        <v>#N/A</v>
      </c>
      <c r="U205" s="235" t="e">
        <f>MATCH(F205,F$1:F204,0)</f>
        <v>#N/A</v>
      </c>
    </row>
    <row r="206" spans="1:21" ht="12" customHeight="1">
      <c r="A206" s="79"/>
      <c r="B206" s="80"/>
      <c r="C206" s="80"/>
      <c r="D206" s="80"/>
      <c r="E206" s="80"/>
      <c r="F206" s="80"/>
      <c r="G206" s="232" t="s">
        <v>448</v>
      </c>
      <c r="H206" s="45">
        <v>1955</v>
      </c>
      <c r="I206" s="22" t="str">
        <f t="shared" si="8"/>
        <v>ŽV</v>
      </c>
      <c r="J206" s="46" t="s">
        <v>468</v>
      </c>
      <c r="K206" s="153">
        <v>14</v>
      </c>
      <c r="L206" s="13">
        <f>COUNTIF(G206:$G$292,G206)</f>
        <v>1</v>
      </c>
      <c r="P206" s="235" t="e">
        <f>MATCH(A206,A$1:A205,0)</f>
        <v>#N/A</v>
      </c>
      <c r="Q206" s="235" t="e">
        <f>MATCH(B206,B$1:B205,0)</f>
        <v>#N/A</v>
      </c>
      <c r="R206" s="235" t="e">
        <f>MATCH(C206,C$1:C205,0)</f>
        <v>#N/A</v>
      </c>
      <c r="S206" s="235" t="e">
        <f>MATCH(D206,D$1:D205,0)</f>
        <v>#N/A</v>
      </c>
      <c r="T206" s="235" t="e">
        <f>MATCH(E206,E$1:E205,0)</f>
        <v>#N/A</v>
      </c>
      <c r="U206" s="235" t="e">
        <f>MATCH(F206,F$1:F205,0)</f>
        <v>#N/A</v>
      </c>
    </row>
    <row r="207" spans="1:21" ht="12" customHeight="1">
      <c r="A207" s="79"/>
      <c r="B207" s="80"/>
      <c r="C207" s="80"/>
      <c r="D207" s="80"/>
      <c r="E207" s="80"/>
      <c r="F207" s="80"/>
      <c r="G207" s="232" t="s">
        <v>370</v>
      </c>
      <c r="H207" s="45">
        <v>1997</v>
      </c>
      <c r="I207" s="22" t="str">
        <f t="shared" si="8"/>
        <v>Ž</v>
      </c>
      <c r="J207" s="46" t="s">
        <v>349</v>
      </c>
      <c r="K207" s="153">
        <v>15</v>
      </c>
      <c r="L207" s="13">
        <f>COUNTIF(G207:$G$292,G207)</f>
        <v>1</v>
      </c>
      <c r="P207" s="235" t="e">
        <f>MATCH(A207,A$1:A206,0)</f>
        <v>#N/A</v>
      </c>
      <c r="Q207" s="235" t="e">
        <f>MATCH(B207,B$1:B206,0)</f>
        <v>#N/A</v>
      </c>
      <c r="R207" s="235" t="e">
        <f>MATCH(C207,C$1:C206,0)</f>
        <v>#N/A</v>
      </c>
      <c r="S207" s="235" t="e">
        <f>MATCH(D207,D$1:D206,0)</f>
        <v>#N/A</v>
      </c>
      <c r="T207" s="235" t="e">
        <f>MATCH(E207,E$1:E206,0)</f>
        <v>#N/A</v>
      </c>
      <c r="U207" s="235" t="e">
        <f>MATCH(F207,F$1:F206,0)</f>
        <v>#N/A</v>
      </c>
    </row>
    <row r="208" spans="1:21" ht="12" customHeight="1">
      <c r="A208" s="79">
        <v>20</v>
      </c>
      <c r="B208" s="80"/>
      <c r="C208" s="80">
        <v>60</v>
      </c>
      <c r="D208" s="80"/>
      <c r="E208" s="80"/>
      <c r="F208" s="80"/>
      <c r="G208" s="232" t="s">
        <v>476</v>
      </c>
      <c r="H208" s="45">
        <v>1981</v>
      </c>
      <c r="I208" s="22" t="str">
        <f t="shared" si="8"/>
        <v>Ž</v>
      </c>
      <c r="J208" s="46" t="s">
        <v>477</v>
      </c>
      <c r="K208" s="153">
        <v>16</v>
      </c>
      <c r="L208" s="13">
        <f>COUNTIF(G208:$G$292,G208)</f>
        <v>1</v>
      </c>
      <c r="P208" s="235" t="e">
        <f>MATCH(A208,A$1:A207,0)</f>
        <v>#N/A</v>
      </c>
      <c r="Q208" s="235" t="e">
        <f>MATCH(B208,B$1:B207,0)</f>
        <v>#N/A</v>
      </c>
      <c r="R208" s="235" t="e">
        <f>MATCH(C208,C$1:C207,0)</f>
        <v>#N/A</v>
      </c>
      <c r="S208" s="235" t="e">
        <f>MATCH(D208,D$1:D207,0)</f>
        <v>#N/A</v>
      </c>
      <c r="T208" s="235" t="e">
        <f>MATCH(E208,E$1:E207,0)</f>
        <v>#N/A</v>
      </c>
      <c r="U208" s="235" t="e">
        <f>MATCH(F208,F$1:F207,0)</f>
        <v>#N/A</v>
      </c>
    </row>
    <row r="209" spans="1:21" ht="12" customHeight="1">
      <c r="A209" s="79">
        <v>18</v>
      </c>
      <c r="B209" s="80">
        <v>4</v>
      </c>
      <c r="C209" s="80">
        <v>8</v>
      </c>
      <c r="D209" s="80"/>
      <c r="E209" s="80"/>
      <c r="F209" s="80"/>
      <c r="G209" s="232" t="s">
        <v>371</v>
      </c>
      <c r="H209" s="45">
        <v>1971</v>
      </c>
      <c r="I209" s="22" t="str">
        <f t="shared" si="8"/>
        <v>ŽV</v>
      </c>
      <c r="J209" s="46" t="s">
        <v>302</v>
      </c>
      <c r="K209" s="153">
        <v>17</v>
      </c>
      <c r="L209" s="13">
        <f>COUNTIF(G209:$G$292,G209)</f>
        <v>1</v>
      </c>
      <c r="P209" s="235" t="e">
        <f>MATCH(A209,A$1:A208,0)</f>
        <v>#N/A</v>
      </c>
      <c r="Q209" s="235" t="e">
        <f>MATCH(B209,B$1:B208,0)</f>
        <v>#N/A</v>
      </c>
      <c r="R209" s="235" t="e">
        <f>MATCH(C209,C$1:C208,0)</f>
        <v>#N/A</v>
      </c>
      <c r="S209" s="235" t="e">
        <f>MATCH(D209,D$1:D208,0)</f>
        <v>#N/A</v>
      </c>
      <c r="T209" s="235" t="e">
        <f>MATCH(E209,E$1:E208,0)</f>
        <v>#N/A</v>
      </c>
      <c r="U209" s="235" t="e">
        <f>MATCH(F209,F$1:F208,0)</f>
        <v>#N/A</v>
      </c>
    </row>
    <row r="210" spans="1:21" ht="12" customHeight="1">
      <c r="A210" s="79"/>
      <c r="B210" s="80"/>
      <c r="C210" s="80"/>
      <c r="D210" s="80"/>
      <c r="E210" s="80"/>
      <c r="F210" s="80"/>
      <c r="G210" s="232" t="s">
        <v>372</v>
      </c>
      <c r="H210" s="45">
        <v>1974</v>
      </c>
      <c r="I210" s="22" t="str">
        <f t="shared" si="8"/>
        <v>Ž</v>
      </c>
      <c r="J210" s="46" t="s">
        <v>34</v>
      </c>
      <c r="K210" s="153">
        <v>18</v>
      </c>
      <c r="L210" s="13">
        <f>COUNTIF(G210:$G$292,G210)</f>
        <v>1</v>
      </c>
      <c r="P210" s="235" t="e">
        <f>MATCH(A210,A$1:A209,0)</f>
        <v>#N/A</v>
      </c>
      <c r="Q210" s="235" t="e">
        <f>MATCH(B210,B$1:B209,0)</f>
        <v>#N/A</v>
      </c>
      <c r="R210" s="235" t="e">
        <f>MATCH(C210,C$1:C209,0)</f>
        <v>#N/A</v>
      </c>
      <c r="S210" s="235" t="e">
        <f>MATCH(D210,D$1:D209,0)</f>
        <v>#N/A</v>
      </c>
      <c r="T210" s="235" t="e">
        <f>MATCH(E210,E$1:E209,0)</f>
        <v>#N/A</v>
      </c>
      <c r="U210" s="235" t="e">
        <f>MATCH(F210,F$1:F209,0)</f>
        <v>#N/A</v>
      </c>
    </row>
    <row r="211" spans="1:21" ht="12" customHeight="1">
      <c r="A211" s="79"/>
      <c r="B211" s="80"/>
      <c r="C211" s="80"/>
      <c r="D211" s="80"/>
      <c r="E211" s="80"/>
      <c r="F211" s="80"/>
      <c r="G211" s="232" t="s">
        <v>373</v>
      </c>
      <c r="H211" s="45">
        <v>1974</v>
      </c>
      <c r="I211" s="22" t="str">
        <f t="shared" si="8"/>
        <v>Ž</v>
      </c>
      <c r="J211" s="46" t="s">
        <v>15</v>
      </c>
      <c r="K211" s="153">
        <v>19</v>
      </c>
      <c r="L211" s="13">
        <f>COUNTIF(G211:$G$292,G211)</f>
        <v>1</v>
      </c>
      <c r="P211" s="235" t="e">
        <f>MATCH(A211,A$1:A210,0)</f>
        <v>#N/A</v>
      </c>
      <c r="Q211" s="235" t="e">
        <f>MATCH(B211,B$1:B210,0)</f>
        <v>#N/A</v>
      </c>
      <c r="R211" s="235" t="e">
        <f>MATCH(C211,C$1:C210,0)</f>
        <v>#N/A</v>
      </c>
      <c r="S211" s="235" t="e">
        <f>MATCH(D211,D$1:D210,0)</f>
        <v>#N/A</v>
      </c>
      <c r="T211" s="235" t="e">
        <f>MATCH(E211,E$1:E210,0)</f>
        <v>#N/A</v>
      </c>
      <c r="U211" s="235" t="e">
        <f>MATCH(F211,F$1:F210,0)</f>
        <v>#N/A</v>
      </c>
    </row>
    <row r="212" spans="1:21" ht="12" customHeight="1">
      <c r="A212" s="79"/>
      <c r="B212" s="80"/>
      <c r="C212" s="80"/>
      <c r="D212" s="80"/>
      <c r="E212" s="80"/>
      <c r="F212" s="80"/>
      <c r="G212" s="232" t="s">
        <v>374</v>
      </c>
      <c r="H212" s="45">
        <v>1973</v>
      </c>
      <c r="I212" s="22" t="str">
        <f t="shared" si="8"/>
        <v>ŽV</v>
      </c>
      <c r="J212" s="46" t="s">
        <v>326</v>
      </c>
      <c r="K212" s="153">
        <v>20</v>
      </c>
      <c r="L212" s="13">
        <f>COUNTIF(G212:$G$292,G212)</f>
        <v>1</v>
      </c>
      <c r="P212" s="235" t="e">
        <f>MATCH(A212,A$1:A211,0)</f>
        <v>#N/A</v>
      </c>
      <c r="Q212" s="235" t="e">
        <f>MATCH(B212,B$1:B211,0)</f>
        <v>#N/A</v>
      </c>
      <c r="R212" s="235" t="e">
        <f>MATCH(C212,C$1:C211,0)</f>
        <v>#N/A</v>
      </c>
      <c r="S212" s="235" t="e">
        <f>MATCH(D212,D$1:D211,0)</f>
        <v>#N/A</v>
      </c>
      <c r="T212" s="235" t="e">
        <f>MATCH(E212,E$1:E211,0)</f>
        <v>#N/A</v>
      </c>
      <c r="U212" s="235" t="e">
        <f>MATCH(F212,F$1:F211,0)</f>
        <v>#N/A</v>
      </c>
    </row>
    <row r="213" spans="1:21" ht="12" customHeight="1">
      <c r="A213" s="79"/>
      <c r="B213" s="80"/>
      <c r="C213" s="80"/>
      <c r="D213" s="80"/>
      <c r="E213" s="80"/>
      <c r="F213" s="80"/>
      <c r="G213" s="232" t="s">
        <v>375</v>
      </c>
      <c r="H213" s="45">
        <v>1978</v>
      </c>
      <c r="I213" s="22" t="str">
        <f t="shared" si="8"/>
        <v>Ž</v>
      </c>
      <c r="J213" s="46" t="s">
        <v>316</v>
      </c>
      <c r="K213" s="153">
        <v>21</v>
      </c>
      <c r="L213" s="13">
        <f>COUNTIF(G213:$G$292,G213)</f>
        <v>1</v>
      </c>
      <c r="P213" s="235" t="e">
        <f>MATCH(A213,A$1:A212,0)</f>
        <v>#N/A</v>
      </c>
      <c r="Q213" s="235" t="e">
        <f>MATCH(B213,B$1:B212,0)</f>
        <v>#N/A</v>
      </c>
      <c r="R213" s="235" t="e">
        <f>MATCH(C213,C$1:C212,0)</f>
        <v>#N/A</v>
      </c>
      <c r="S213" s="235" t="e">
        <f>MATCH(D213,D$1:D212,0)</f>
        <v>#N/A</v>
      </c>
      <c r="T213" s="235" t="e">
        <f>MATCH(E213,E$1:E212,0)</f>
        <v>#N/A</v>
      </c>
      <c r="U213" s="235" t="e">
        <f>MATCH(F213,F$1:F212,0)</f>
        <v>#N/A</v>
      </c>
    </row>
    <row r="214" spans="1:21" ht="12" customHeight="1">
      <c r="A214" s="79"/>
      <c r="B214" s="80"/>
      <c r="C214" s="80"/>
      <c r="D214" s="80"/>
      <c r="E214" s="80"/>
      <c r="F214" s="80"/>
      <c r="G214" s="232" t="s">
        <v>376</v>
      </c>
      <c r="H214" s="45">
        <v>1969</v>
      </c>
      <c r="I214" s="22" t="str">
        <f t="shared" si="8"/>
        <v>ŽV</v>
      </c>
      <c r="J214" s="46" t="s">
        <v>290</v>
      </c>
      <c r="K214" s="153">
        <v>22</v>
      </c>
      <c r="L214" s="13">
        <f>COUNTIF(G214:$G$292,G214)</f>
        <v>1</v>
      </c>
      <c r="P214" s="235" t="e">
        <f>MATCH(A214,A$1:A213,0)</f>
        <v>#N/A</v>
      </c>
      <c r="Q214" s="235" t="e">
        <f>MATCH(B214,B$1:B213,0)</f>
        <v>#N/A</v>
      </c>
      <c r="R214" s="235" t="e">
        <f>MATCH(C214,C$1:C213,0)</f>
        <v>#N/A</v>
      </c>
      <c r="S214" s="235" t="e">
        <f>MATCH(D214,D$1:D213,0)</f>
        <v>#N/A</v>
      </c>
      <c r="T214" s="235" t="e">
        <f>MATCH(E214,E$1:E213,0)</f>
        <v>#N/A</v>
      </c>
      <c r="U214" s="235" t="e">
        <f>MATCH(F214,F$1:F213,0)</f>
        <v>#N/A</v>
      </c>
    </row>
    <row r="215" spans="1:21" ht="12" customHeight="1">
      <c r="A215" s="79"/>
      <c r="B215" s="80"/>
      <c r="C215" s="80"/>
      <c r="D215" s="80"/>
      <c r="E215" s="80"/>
      <c r="F215" s="80"/>
      <c r="G215" s="232" t="s">
        <v>377</v>
      </c>
      <c r="H215" s="45">
        <v>1994</v>
      </c>
      <c r="I215" s="22" t="str">
        <f t="shared" si="8"/>
        <v>Ž</v>
      </c>
      <c r="J215" s="46" t="s">
        <v>453</v>
      </c>
      <c r="K215" s="153">
        <v>23</v>
      </c>
      <c r="L215" s="13">
        <f>COUNTIF(G215:$G$292,G215)</f>
        <v>1</v>
      </c>
      <c r="P215" s="235" t="e">
        <f>MATCH(A215,A$1:A214,0)</f>
        <v>#N/A</v>
      </c>
      <c r="Q215" s="235" t="e">
        <f>MATCH(B215,B$1:B214,0)</f>
        <v>#N/A</v>
      </c>
      <c r="R215" s="235" t="e">
        <f>MATCH(C215,C$1:C214,0)</f>
        <v>#N/A</v>
      </c>
      <c r="S215" s="235" t="e">
        <f>MATCH(D215,D$1:D214,0)</f>
        <v>#N/A</v>
      </c>
      <c r="T215" s="235" t="e">
        <f>MATCH(E215,E$1:E214,0)</f>
        <v>#N/A</v>
      </c>
      <c r="U215" s="235" t="e">
        <f>MATCH(F215,F$1:F214,0)</f>
        <v>#N/A</v>
      </c>
    </row>
    <row r="216" spans="1:21" ht="12" customHeight="1">
      <c r="A216" s="79"/>
      <c r="B216" s="80"/>
      <c r="C216" s="80"/>
      <c r="D216" s="80"/>
      <c r="E216" s="80"/>
      <c r="F216" s="80"/>
      <c r="G216" s="232" t="s">
        <v>378</v>
      </c>
      <c r="H216" s="45">
        <v>1977</v>
      </c>
      <c r="I216" s="22" t="str">
        <f t="shared" si="8"/>
        <v>Ž</v>
      </c>
      <c r="J216" s="46" t="s">
        <v>301</v>
      </c>
      <c r="K216" s="153">
        <v>24</v>
      </c>
      <c r="L216" s="13">
        <f>COUNTIF(G216:$G$292,G216)</f>
        <v>1</v>
      </c>
      <c r="P216" s="235" t="e">
        <f>MATCH(A216,A$1:A215,0)</f>
        <v>#N/A</v>
      </c>
      <c r="Q216" s="235" t="e">
        <f>MATCH(B216,B$1:B215,0)</f>
        <v>#N/A</v>
      </c>
      <c r="R216" s="235" t="e">
        <f>MATCH(C216,C$1:C215,0)</f>
        <v>#N/A</v>
      </c>
      <c r="S216" s="235" t="e">
        <f>MATCH(D216,D$1:D215,0)</f>
        <v>#N/A</v>
      </c>
      <c r="T216" s="235" t="e">
        <f>MATCH(E216,E$1:E215,0)</f>
        <v>#N/A</v>
      </c>
      <c r="U216" s="235" t="e">
        <f>MATCH(F216,F$1:F215,0)</f>
        <v>#N/A</v>
      </c>
    </row>
    <row r="217" spans="1:21" ht="12" customHeight="1">
      <c r="A217" s="79"/>
      <c r="B217" s="80"/>
      <c r="C217" s="80"/>
      <c r="D217" s="80"/>
      <c r="E217" s="80"/>
      <c r="F217" s="80"/>
      <c r="G217" s="232" t="s">
        <v>379</v>
      </c>
      <c r="H217" s="45">
        <v>2000</v>
      </c>
      <c r="I217" s="22" t="str">
        <f t="shared" si="8"/>
        <v>Ž</v>
      </c>
      <c r="J217" s="46" t="s">
        <v>308</v>
      </c>
      <c r="K217" s="153">
        <v>25</v>
      </c>
      <c r="L217" s="13">
        <f>COUNTIF(G217:$G$292,G217)</f>
        <v>1</v>
      </c>
      <c r="P217" s="235" t="e">
        <f>MATCH(A217,A$1:A216,0)</f>
        <v>#N/A</v>
      </c>
      <c r="Q217" s="235" t="e">
        <f>MATCH(B217,B$1:B216,0)</f>
        <v>#N/A</v>
      </c>
      <c r="R217" s="235" t="e">
        <f>MATCH(C217,C$1:C216,0)</f>
        <v>#N/A</v>
      </c>
      <c r="S217" s="235" t="e">
        <f>MATCH(D217,D$1:D216,0)</f>
        <v>#N/A</v>
      </c>
      <c r="T217" s="235" t="e">
        <f>MATCH(E217,E$1:E216,0)</f>
        <v>#N/A</v>
      </c>
      <c r="U217" s="235" t="e">
        <f>MATCH(F217,F$1:F216,0)</f>
        <v>#N/A</v>
      </c>
    </row>
    <row r="218" spans="1:21" ht="12" customHeight="1">
      <c r="A218" s="79"/>
      <c r="B218" s="80"/>
      <c r="C218" s="80"/>
      <c r="D218" s="80"/>
      <c r="E218" s="80"/>
      <c r="F218" s="80"/>
      <c r="G218" s="232" t="s">
        <v>447</v>
      </c>
      <c r="H218" s="45">
        <v>1983</v>
      </c>
      <c r="I218" s="22" t="str">
        <f t="shared" si="8"/>
        <v>Ž</v>
      </c>
      <c r="J218" s="46" t="s">
        <v>326</v>
      </c>
      <c r="K218" s="153">
        <v>26</v>
      </c>
      <c r="L218" s="13">
        <f>COUNTIF(G218:$G$292,G218)</f>
        <v>1</v>
      </c>
      <c r="P218" s="235" t="e">
        <f>MATCH(A218,A$1:A217,0)</f>
        <v>#N/A</v>
      </c>
      <c r="Q218" s="235" t="e">
        <f>MATCH(B218,B$1:B217,0)</f>
        <v>#N/A</v>
      </c>
      <c r="R218" s="235" t="e">
        <f>MATCH(C218,C$1:C217,0)</f>
        <v>#N/A</v>
      </c>
      <c r="S218" s="235" t="e">
        <f>MATCH(D218,D$1:D217,0)</f>
        <v>#N/A</v>
      </c>
      <c r="T218" s="235" t="e">
        <f>MATCH(E218,E$1:E217,0)</f>
        <v>#N/A</v>
      </c>
      <c r="U218" s="235" t="e">
        <f>MATCH(F218,F$1:F217,0)</f>
        <v>#N/A</v>
      </c>
    </row>
    <row r="219" spans="1:21" ht="12" customHeight="1">
      <c r="A219" s="79">
        <v>63</v>
      </c>
      <c r="B219" s="80">
        <v>60</v>
      </c>
      <c r="C219" s="80">
        <v>36</v>
      </c>
      <c r="D219" s="80"/>
      <c r="E219" s="80"/>
      <c r="F219" s="80"/>
      <c r="G219" s="232" t="s">
        <v>489</v>
      </c>
      <c r="H219" s="45">
        <v>1982</v>
      </c>
      <c r="I219" s="22" t="str">
        <f t="shared" si="8"/>
        <v>Ž</v>
      </c>
      <c r="J219" s="46" t="s">
        <v>2</v>
      </c>
      <c r="K219" s="153">
        <v>27</v>
      </c>
      <c r="L219" s="13">
        <f>COUNTIF(G219:$G$292,G219)</f>
        <v>1</v>
      </c>
      <c r="P219" s="235" t="e">
        <f>MATCH(A219,A$1:A218,0)</f>
        <v>#N/A</v>
      </c>
      <c r="Q219" s="235" t="e">
        <f>MATCH(B219,B$1:B218,0)</f>
        <v>#N/A</v>
      </c>
      <c r="R219" s="235" t="e">
        <f>MATCH(C219,C$1:C218,0)</f>
        <v>#N/A</v>
      </c>
      <c r="S219" s="235" t="e">
        <f>MATCH(D219,D$1:D218,0)</f>
        <v>#N/A</v>
      </c>
      <c r="T219" s="235" t="e">
        <f>MATCH(E219,E$1:E218,0)</f>
        <v>#N/A</v>
      </c>
      <c r="U219" s="235" t="e">
        <f>MATCH(F219,F$1:F218,0)</f>
        <v>#N/A</v>
      </c>
    </row>
    <row r="220" spans="1:21" ht="12" customHeight="1">
      <c r="A220" s="79"/>
      <c r="B220" s="80"/>
      <c r="C220" s="80"/>
      <c r="D220" s="80"/>
      <c r="E220" s="80"/>
      <c r="F220" s="80"/>
      <c r="G220" s="232" t="s">
        <v>380</v>
      </c>
      <c r="H220" s="45">
        <v>1996</v>
      </c>
      <c r="I220" s="22" t="str">
        <f t="shared" si="8"/>
        <v>Ž</v>
      </c>
      <c r="J220" s="46" t="s">
        <v>326</v>
      </c>
      <c r="K220" s="153">
        <v>28</v>
      </c>
      <c r="L220" s="13">
        <f>COUNTIF(G220:$G$292,G220)</f>
        <v>1</v>
      </c>
      <c r="P220" s="235" t="e">
        <f>MATCH(A220,A$1:A219,0)</f>
        <v>#N/A</v>
      </c>
      <c r="Q220" s="235" t="e">
        <f>MATCH(B220,B$1:B219,0)</f>
        <v>#N/A</v>
      </c>
      <c r="R220" s="235" t="e">
        <f>MATCH(C220,C$1:C219,0)</f>
        <v>#N/A</v>
      </c>
      <c r="S220" s="235" t="e">
        <f>MATCH(D220,D$1:D219,0)</f>
        <v>#N/A</v>
      </c>
      <c r="T220" s="235" t="e">
        <f>MATCH(E220,E$1:E219,0)</f>
        <v>#N/A</v>
      </c>
      <c r="U220" s="235" t="e">
        <f>MATCH(F220,F$1:F219,0)</f>
        <v>#N/A</v>
      </c>
    </row>
    <row r="221" spans="1:21" ht="12" customHeight="1">
      <c r="A221" s="79"/>
      <c r="B221" s="80">
        <v>10</v>
      </c>
      <c r="C221" s="80">
        <v>2</v>
      </c>
      <c r="D221" s="80"/>
      <c r="E221" s="80"/>
      <c r="F221" s="80"/>
      <c r="G221" s="232" t="s">
        <v>542</v>
      </c>
      <c r="H221" s="45">
        <v>1957</v>
      </c>
      <c r="I221" s="22" t="str">
        <f t="shared" si="8"/>
        <v>ŽV</v>
      </c>
      <c r="J221" s="46" t="s">
        <v>307</v>
      </c>
      <c r="K221" s="153">
        <v>29</v>
      </c>
      <c r="L221" s="13">
        <f>COUNTIF(G221:$G$292,G221)</f>
        <v>1</v>
      </c>
      <c r="P221" s="235" t="e">
        <f>MATCH(A221,A$1:A220,0)</f>
        <v>#N/A</v>
      </c>
      <c r="Q221" s="235" t="e">
        <f>MATCH(B221,B$1:B220,0)</f>
        <v>#N/A</v>
      </c>
      <c r="R221" s="235" t="e">
        <f>MATCH(C221,C$1:C220,0)</f>
        <v>#N/A</v>
      </c>
      <c r="S221" s="235" t="e">
        <f>MATCH(D221,D$1:D220,0)</f>
        <v>#N/A</v>
      </c>
      <c r="T221" s="235" t="e">
        <f>MATCH(E221,E$1:E220,0)</f>
        <v>#N/A</v>
      </c>
      <c r="U221" s="235" t="e">
        <f>MATCH(F221,F$1:F220,0)</f>
        <v>#N/A</v>
      </c>
    </row>
    <row r="222" spans="1:21" ht="12" customHeight="1">
      <c r="A222" s="79"/>
      <c r="B222" s="80"/>
      <c r="C222" s="80"/>
      <c r="D222" s="80"/>
      <c r="E222" s="80"/>
      <c r="F222" s="80"/>
      <c r="G222" s="232" t="s">
        <v>381</v>
      </c>
      <c r="H222" s="45">
        <v>1994</v>
      </c>
      <c r="I222" s="22" t="str">
        <f t="shared" si="8"/>
        <v>Ž</v>
      </c>
      <c r="J222" s="46" t="s">
        <v>2</v>
      </c>
      <c r="K222" s="153">
        <v>30</v>
      </c>
      <c r="L222" s="13">
        <f>COUNTIF(G222:$G$292,G222)</f>
        <v>1</v>
      </c>
      <c r="P222" s="235" t="e">
        <f>MATCH(A222,A$1:A221,0)</f>
        <v>#N/A</v>
      </c>
      <c r="Q222" s="235" t="e">
        <f>MATCH(B222,B$1:B221,0)</f>
        <v>#N/A</v>
      </c>
      <c r="R222" s="235" t="e">
        <f>MATCH(C222,C$1:C221,0)</f>
        <v>#N/A</v>
      </c>
      <c r="S222" s="235" t="e">
        <f>MATCH(D222,D$1:D221,0)</f>
        <v>#N/A</v>
      </c>
      <c r="T222" s="235" t="e">
        <f>MATCH(E222,E$1:E221,0)</f>
        <v>#N/A</v>
      </c>
      <c r="U222" s="235" t="e">
        <f>MATCH(F222,F$1:F221,0)</f>
        <v>#N/A</v>
      </c>
    </row>
    <row r="223" spans="1:21" ht="12" customHeight="1">
      <c r="A223" s="79"/>
      <c r="B223" s="80"/>
      <c r="C223" s="80"/>
      <c r="D223" s="80"/>
      <c r="E223" s="80"/>
      <c r="F223" s="80"/>
      <c r="G223" s="232" t="s">
        <v>382</v>
      </c>
      <c r="H223" s="45">
        <v>1992</v>
      </c>
      <c r="I223" s="22" t="str">
        <f t="shared" si="8"/>
        <v>Ž</v>
      </c>
      <c r="J223" s="46" t="s">
        <v>2</v>
      </c>
      <c r="K223" s="153">
        <v>31</v>
      </c>
      <c r="L223" s="13">
        <f>COUNTIF(G223:$G$292,G223)</f>
        <v>1</v>
      </c>
      <c r="P223" s="235" t="e">
        <f>MATCH(A223,A$1:A222,0)</f>
        <v>#N/A</v>
      </c>
      <c r="Q223" s="235" t="e">
        <f>MATCH(B223,B$1:B222,0)</f>
        <v>#N/A</v>
      </c>
      <c r="R223" s="235" t="e">
        <f>MATCH(C223,C$1:C222,0)</f>
        <v>#N/A</v>
      </c>
      <c r="S223" s="235" t="e">
        <f>MATCH(D223,D$1:D222,0)</f>
        <v>#N/A</v>
      </c>
      <c r="T223" s="235" t="e">
        <f>MATCH(E223,E$1:E222,0)</f>
        <v>#N/A</v>
      </c>
      <c r="U223" s="235" t="e">
        <f>MATCH(F223,F$1:F222,0)</f>
        <v>#N/A</v>
      </c>
    </row>
    <row r="224" spans="1:21" ht="12" customHeight="1">
      <c r="A224" s="79">
        <v>37</v>
      </c>
      <c r="B224" s="80">
        <v>13</v>
      </c>
      <c r="C224" s="80">
        <v>13</v>
      </c>
      <c r="D224" s="80"/>
      <c r="E224" s="80"/>
      <c r="F224" s="80"/>
      <c r="G224" s="232" t="s">
        <v>383</v>
      </c>
      <c r="H224" s="45">
        <v>1980</v>
      </c>
      <c r="I224" s="22" t="str">
        <f t="shared" si="8"/>
        <v>Ž</v>
      </c>
      <c r="J224" s="46" t="s">
        <v>312</v>
      </c>
      <c r="K224" s="153">
        <v>32</v>
      </c>
      <c r="L224" s="13">
        <f>COUNTIF(G224:$G$292,G224)</f>
        <v>1</v>
      </c>
      <c r="P224" s="235" t="e">
        <f>MATCH(A224,A$1:A223,0)</f>
        <v>#N/A</v>
      </c>
      <c r="Q224" s="235" t="e">
        <f>MATCH(B224,B$1:B223,0)</f>
        <v>#N/A</v>
      </c>
      <c r="R224" s="235" t="e">
        <f>MATCH(C224,C$1:C223,0)</f>
        <v>#N/A</v>
      </c>
      <c r="S224" s="235" t="e">
        <f>MATCH(D224,D$1:D223,0)</f>
        <v>#N/A</v>
      </c>
      <c r="T224" s="235" t="e">
        <f>MATCH(E224,E$1:E223,0)</f>
        <v>#N/A</v>
      </c>
      <c r="U224" s="235" t="e">
        <f>MATCH(F224,F$1:F223,0)</f>
        <v>#N/A</v>
      </c>
    </row>
    <row r="225" spans="1:21" ht="12" customHeight="1">
      <c r="A225" s="79">
        <v>39</v>
      </c>
      <c r="B225" s="80">
        <v>21</v>
      </c>
      <c r="C225" s="80">
        <v>22</v>
      </c>
      <c r="D225" s="80"/>
      <c r="E225" s="80"/>
      <c r="F225" s="80"/>
      <c r="G225" s="232" t="s">
        <v>384</v>
      </c>
      <c r="H225" s="45">
        <v>1995</v>
      </c>
      <c r="I225" s="22" t="str">
        <f aca="true" t="shared" si="9" ref="I225:I256">IF((RIGHT($A$1,4)-H225)&gt;39,"ŽV","Ž")</f>
        <v>Ž</v>
      </c>
      <c r="J225" s="46" t="s">
        <v>288</v>
      </c>
      <c r="K225" s="153">
        <v>33</v>
      </c>
      <c r="L225" s="13">
        <f>COUNTIF(G225:$G$292,G225)</f>
        <v>1</v>
      </c>
      <c r="P225" s="235" t="e">
        <f>MATCH(A225,A$1:A224,0)</f>
        <v>#N/A</v>
      </c>
      <c r="Q225" s="235" t="e">
        <f>MATCH(B225,B$1:B224,0)</f>
        <v>#N/A</v>
      </c>
      <c r="R225" s="235" t="e">
        <f>MATCH(C225,C$1:C224,0)</f>
        <v>#N/A</v>
      </c>
      <c r="S225" s="235" t="e">
        <f>MATCH(D225,D$1:D224,0)</f>
        <v>#N/A</v>
      </c>
      <c r="T225" s="235" t="e">
        <f>MATCH(E225,E$1:E224,0)</f>
        <v>#N/A</v>
      </c>
      <c r="U225" s="235" t="e">
        <f>MATCH(F225,F$1:F224,0)</f>
        <v>#N/A</v>
      </c>
    </row>
    <row r="226" spans="1:21" ht="12" customHeight="1">
      <c r="A226" s="79"/>
      <c r="B226" s="80"/>
      <c r="C226" s="80"/>
      <c r="D226" s="80"/>
      <c r="E226" s="80"/>
      <c r="F226" s="80"/>
      <c r="G226" s="232" t="s">
        <v>385</v>
      </c>
      <c r="H226" s="45">
        <v>1996</v>
      </c>
      <c r="I226" s="22" t="str">
        <f t="shared" si="9"/>
        <v>Ž</v>
      </c>
      <c r="J226" s="46" t="s">
        <v>2</v>
      </c>
      <c r="K226" s="153">
        <v>34</v>
      </c>
      <c r="L226" s="13">
        <f>COUNTIF(G226:$G$292,G226)</f>
        <v>1</v>
      </c>
      <c r="P226" s="235" t="e">
        <f>MATCH(A226,A$1:A225,0)</f>
        <v>#N/A</v>
      </c>
      <c r="Q226" s="235" t="e">
        <f>MATCH(B226,B$1:B225,0)</f>
        <v>#N/A</v>
      </c>
      <c r="R226" s="235" t="e">
        <f>MATCH(C226,C$1:C225,0)</f>
        <v>#N/A</v>
      </c>
      <c r="S226" s="235" t="e">
        <f>MATCH(D226,D$1:D225,0)</f>
        <v>#N/A</v>
      </c>
      <c r="T226" s="235" t="e">
        <f>MATCH(E226,E$1:E225,0)</f>
        <v>#N/A</v>
      </c>
      <c r="U226" s="235" t="e">
        <f>MATCH(F226,F$1:F225,0)</f>
        <v>#N/A</v>
      </c>
    </row>
    <row r="227" spans="1:21" ht="12" customHeight="1">
      <c r="A227" s="79">
        <v>7</v>
      </c>
      <c r="B227" s="80">
        <v>53</v>
      </c>
      <c r="C227" s="80">
        <v>48</v>
      </c>
      <c r="D227" s="80"/>
      <c r="E227" s="80"/>
      <c r="F227" s="80"/>
      <c r="G227" s="232" t="s">
        <v>386</v>
      </c>
      <c r="H227" s="45">
        <v>1973</v>
      </c>
      <c r="I227" s="22" t="str">
        <f t="shared" si="9"/>
        <v>ŽV</v>
      </c>
      <c r="J227" s="46" t="s">
        <v>454</v>
      </c>
      <c r="K227" s="153">
        <v>35</v>
      </c>
      <c r="L227" s="13">
        <f>COUNTIF(G227:$G$292,G227)</f>
        <v>1</v>
      </c>
      <c r="P227" s="235" t="e">
        <f>MATCH(A227,A$1:A226,0)</f>
        <v>#N/A</v>
      </c>
      <c r="Q227" s="235" t="e">
        <f>MATCH(B227,B$1:B226,0)</f>
        <v>#N/A</v>
      </c>
      <c r="R227" s="235" t="e">
        <f>MATCH(C227,C$1:C226,0)</f>
        <v>#N/A</v>
      </c>
      <c r="S227" s="235" t="e">
        <f>MATCH(D227,D$1:D226,0)</f>
        <v>#N/A</v>
      </c>
      <c r="T227" s="235" t="e">
        <f>MATCH(E227,E$1:E226,0)</f>
        <v>#N/A</v>
      </c>
      <c r="U227" s="235" t="e">
        <f>MATCH(F227,F$1:F226,0)</f>
        <v>#N/A</v>
      </c>
    </row>
    <row r="228" spans="1:21" ht="12" customHeight="1">
      <c r="A228" s="79">
        <v>16</v>
      </c>
      <c r="B228" s="80"/>
      <c r="C228" s="80"/>
      <c r="D228" s="80"/>
      <c r="E228" s="80"/>
      <c r="F228" s="80"/>
      <c r="G228" s="232" t="s">
        <v>387</v>
      </c>
      <c r="H228" s="45">
        <v>1979</v>
      </c>
      <c r="I228" s="22" t="str">
        <f t="shared" si="9"/>
        <v>Ž</v>
      </c>
      <c r="J228" s="46" t="s">
        <v>341</v>
      </c>
      <c r="K228" s="153">
        <v>36</v>
      </c>
      <c r="L228" s="13">
        <f>COUNTIF(G228:$G$292,G228)</f>
        <v>1</v>
      </c>
      <c r="P228" s="235" t="e">
        <f>MATCH(A228,A$1:A227,0)</f>
        <v>#N/A</v>
      </c>
      <c r="Q228" s="235" t="e">
        <f>MATCH(B228,B$1:B227,0)</f>
        <v>#N/A</v>
      </c>
      <c r="R228" s="235" t="e">
        <f>MATCH(C228,C$1:C227,0)</f>
        <v>#N/A</v>
      </c>
      <c r="S228" s="235" t="e">
        <f>MATCH(D228,D$1:D227,0)</f>
        <v>#N/A</v>
      </c>
      <c r="T228" s="235" t="e">
        <f>MATCH(E228,E$1:E227,0)</f>
        <v>#N/A</v>
      </c>
      <c r="U228" s="235" t="e">
        <f>MATCH(F228,F$1:F227,0)</f>
        <v>#N/A</v>
      </c>
    </row>
    <row r="229" spans="1:21" ht="12" customHeight="1">
      <c r="A229" s="79">
        <v>65</v>
      </c>
      <c r="B229" s="80">
        <v>56</v>
      </c>
      <c r="C229" s="80">
        <v>43</v>
      </c>
      <c r="D229" s="80"/>
      <c r="E229" s="80"/>
      <c r="F229" s="80"/>
      <c r="G229" s="232" t="s">
        <v>388</v>
      </c>
      <c r="H229" s="45">
        <v>1974</v>
      </c>
      <c r="I229" s="22" t="str">
        <f t="shared" si="9"/>
        <v>Ž</v>
      </c>
      <c r="J229" s="46" t="s">
        <v>18</v>
      </c>
      <c r="K229" s="153">
        <v>37</v>
      </c>
      <c r="L229" s="13">
        <f>COUNTIF(G229:$G$292,G229)</f>
        <v>1</v>
      </c>
      <c r="P229" s="235" t="e">
        <f>MATCH(A229,A$1:A228,0)</f>
        <v>#N/A</v>
      </c>
      <c r="Q229" s="235" t="e">
        <f>MATCH(B229,B$1:B228,0)</f>
        <v>#N/A</v>
      </c>
      <c r="R229" s="235" t="e">
        <f>MATCH(C229,C$1:C228,0)</f>
        <v>#N/A</v>
      </c>
      <c r="S229" s="235" t="e">
        <f>MATCH(D229,D$1:D228,0)</f>
        <v>#N/A</v>
      </c>
      <c r="T229" s="235" t="e">
        <f>MATCH(E229,E$1:E228,0)</f>
        <v>#N/A</v>
      </c>
      <c r="U229" s="235" t="e">
        <f>MATCH(F229,F$1:F228,0)</f>
        <v>#N/A</v>
      </c>
    </row>
    <row r="230" spans="1:21" ht="12" customHeight="1">
      <c r="A230" s="79">
        <v>3</v>
      </c>
      <c r="B230" s="80"/>
      <c r="C230" s="80"/>
      <c r="D230" s="80"/>
      <c r="E230" s="80"/>
      <c r="F230" s="80"/>
      <c r="G230" s="232" t="s">
        <v>389</v>
      </c>
      <c r="H230" s="45">
        <v>1974</v>
      </c>
      <c r="I230" s="22" t="str">
        <f t="shared" si="9"/>
        <v>Ž</v>
      </c>
      <c r="J230" s="46" t="s">
        <v>302</v>
      </c>
      <c r="K230" s="153">
        <v>38</v>
      </c>
      <c r="L230" s="13">
        <f>COUNTIF(G230:$G$292,G230)</f>
        <v>1</v>
      </c>
      <c r="P230" s="235" t="e">
        <f>MATCH(A230,A$1:A229,0)</f>
        <v>#N/A</v>
      </c>
      <c r="Q230" s="235" t="e">
        <f>MATCH(B230,B$1:B229,0)</f>
        <v>#N/A</v>
      </c>
      <c r="R230" s="235" t="e">
        <f>MATCH(C230,C$1:C229,0)</f>
        <v>#N/A</v>
      </c>
      <c r="S230" s="235" t="e">
        <f>MATCH(D230,D$1:D229,0)</f>
        <v>#N/A</v>
      </c>
      <c r="T230" s="235" t="e">
        <f>MATCH(E230,E$1:E229,0)</f>
        <v>#N/A</v>
      </c>
      <c r="U230" s="235" t="e">
        <f>MATCH(F230,F$1:F229,0)</f>
        <v>#N/A</v>
      </c>
    </row>
    <row r="231" spans="1:21" ht="12" customHeight="1">
      <c r="A231" s="79"/>
      <c r="B231" s="80"/>
      <c r="C231" s="80"/>
      <c r="D231" s="80"/>
      <c r="E231" s="80"/>
      <c r="F231" s="80"/>
      <c r="G231" s="232" t="s">
        <v>390</v>
      </c>
      <c r="H231" s="45">
        <v>1958</v>
      </c>
      <c r="I231" s="22" t="str">
        <f t="shared" si="9"/>
        <v>ŽV</v>
      </c>
      <c r="J231" s="46" t="s">
        <v>106</v>
      </c>
      <c r="K231" s="153">
        <v>39</v>
      </c>
      <c r="L231" s="13">
        <f>COUNTIF(G231:$G$292,G231)</f>
        <v>1</v>
      </c>
      <c r="P231" s="235" t="e">
        <f>MATCH(A231,A$1:A230,0)</f>
        <v>#N/A</v>
      </c>
      <c r="Q231" s="235" t="e">
        <f>MATCH(B231,B$1:B230,0)</f>
        <v>#N/A</v>
      </c>
      <c r="R231" s="235" t="e">
        <f>MATCH(C231,C$1:C230,0)</f>
        <v>#N/A</v>
      </c>
      <c r="S231" s="235" t="e">
        <f>MATCH(D231,D$1:D230,0)</f>
        <v>#N/A</v>
      </c>
      <c r="T231" s="235" t="e">
        <f>MATCH(E231,E$1:E230,0)</f>
        <v>#N/A</v>
      </c>
      <c r="U231" s="235" t="e">
        <f>MATCH(F231,F$1:F230,0)</f>
        <v>#N/A</v>
      </c>
    </row>
    <row r="232" spans="1:21" ht="12" customHeight="1">
      <c r="A232" s="79"/>
      <c r="B232" s="80"/>
      <c r="C232" s="80"/>
      <c r="D232" s="80"/>
      <c r="E232" s="80"/>
      <c r="F232" s="80"/>
      <c r="G232" s="232" t="s">
        <v>391</v>
      </c>
      <c r="H232" s="45">
        <v>1989</v>
      </c>
      <c r="I232" s="22" t="str">
        <f t="shared" si="9"/>
        <v>Ž</v>
      </c>
      <c r="J232" s="46" t="s">
        <v>334</v>
      </c>
      <c r="K232" s="153">
        <v>40</v>
      </c>
      <c r="L232" s="13">
        <f>COUNTIF(G232:$G$292,G232)</f>
        <v>1</v>
      </c>
      <c r="P232" s="235" t="e">
        <f>MATCH(A232,A$1:A231,0)</f>
        <v>#N/A</v>
      </c>
      <c r="Q232" s="235" t="e">
        <f>MATCH(B232,B$1:B231,0)</f>
        <v>#N/A</v>
      </c>
      <c r="R232" s="235" t="e">
        <f>MATCH(C232,C$1:C231,0)</f>
        <v>#N/A</v>
      </c>
      <c r="S232" s="235" t="e">
        <f>MATCH(D232,D$1:D231,0)</f>
        <v>#N/A</v>
      </c>
      <c r="T232" s="235" t="e">
        <f>MATCH(E232,E$1:E231,0)</f>
        <v>#N/A</v>
      </c>
      <c r="U232" s="235" t="e">
        <f>MATCH(F232,F$1:F231,0)</f>
        <v>#N/A</v>
      </c>
    </row>
    <row r="233" spans="1:21" ht="12" customHeight="1">
      <c r="A233" s="79"/>
      <c r="B233" s="80"/>
      <c r="C233" s="80"/>
      <c r="D233" s="80"/>
      <c r="E233" s="80"/>
      <c r="F233" s="80"/>
      <c r="G233" s="232" t="s">
        <v>392</v>
      </c>
      <c r="H233" s="45">
        <v>1984</v>
      </c>
      <c r="I233" s="22" t="str">
        <f t="shared" si="9"/>
        <v>Ž</v>
      </c>
      <c r="J233" s="46" t="s">
        <v>455</v>
      </c>
      <c r="K233" s="153">
        <v>41</v>
      </c>
      <c r="L233" s="13">
        <f>COUNTIF(G233:$G$292,G233)</f>
        <v>1</v>
      </c>
      <c r="P233" s="235" t="e">
        <f>MATCH(A233,A$1:A232,0)</f>
        <v>#N/A</v>
      </c>
      <c r="Q233" s="235" t="e">
        <f>MATCH(B233,B$1:B232,0)</f>
        <v>#N/A</v>
      </c>
      <c r="R233" s="235" t="e">
        <f>MATCH(C233,C$1:C232,0)</f>
        <v>#N/A</v>
      </c>
      <c r="S233" s="235" t="e">
        <f>MATCH(D233,D$1:D232,0)</f>
        <v>#N/A</v>
      </c>
      <c r="T233" s="235" t="e">
        <f>MATCH(E233,E$1:E232,0)</f>
        <v>#N/A</v>
      </c>
      <c r="U233" s="235" t="e">
        <f>MATCH(F233,F$1:F232,0)</f>
        <v>#N/A</v>
      </c>
    </row>
    <row r="234" spans="1:21" ht="12" customHeight="1">
      <c r="A234" s="79"/>
      <c r="B234" s="80"/>
      <c r="C234" s="80"/>
      <c r="D234" s="80"/>
      <c r="E234" s="80"/>
      <c r="F234" s="80"/>
      <c r="G234" s="232" t="s">
        <v>393</v>
      </c>
      <c r="H234" s="45">
        <v>1975</v>
      </c>
      <c r="I234" s="22" t="str">
        <f t="shared" si="9"/>
        <v>Ž</v>
      </c>
      <c r="J234" s="46" t="s">
        <v>456</v>
      </c>
      <c r="K234" s="153">
        <v>42</v>
      </c>
      <c r="L234" s="13">
        <f>COUNTIF(G234:$G$292,G234)</f>
        <v>1</v>
      </c>
      <c r="P234" s="235" t="e">
        <f>MATCH(A234,A$1:A233,0)</f>
        <v>#N/A</v>
      </c>
      <c r="Q234" s="235" t="e">
        <f>MATCH(B234,B$1:B233,0)</f>
        <v>#N/A</v>
      </c>
      <c r="R234" s="235" t="e">
        <f>MATCH(C234,C$1:C233,0)</f>
        <v>#N/A</v>
      </c>
      <c r="S234" s="235" t="e">
        <f>MATCH(D234,D$1:D233,0)</f>
        <v>#N/A</v>
      </c>
      <c r="T234" s="235" t="e">
        <f>MATCH(E234,E$1:E233,0)</f>
        <v>#N/A</v>
      </c>
      <c r="U234" s="235" t="e">
        <f>MATCH(F234,F$1:F233,0)</f>
        <v>#N/A</v>
      </c>
    </row>
    <row r="235" spans="1:21" ht="12" customHeight="1">
      <c r="A235" s="79"/>
      <c r="B235" s="80"/>
      <c r="C235" s="80"/>
      <c r="D235" s="80"/>
      <c r="E235" s="80"/>
      <c r="F235" s="80"/>
      <c r="G235" s="232" t="s">
        <v>394</v>
      </c>
      <c r="H235" s="45">
        <v>1972</v>
      </c>
      <c r="I235" s="22" t="str">
        <f t="shared" si="9"/>
        <v>ŽV</v>
      </c>
      <c r="J235" s="46" t="s">
        <v>15</v>
      </c>
      <c r="K235" s="153">
        <v>43</v>
      </c>
      <c r="L235" s="13">
        <f>COUNTIF(G235:$G$292,G235)</f>
        <v>1</v>
      </c>
      <c r="P235" s="235" t="e">
        <f>MATCH(A235,A$1:A234,0)</f>
        <v>#N/A</v>
      </c>
      <c r="Q235" s="235" t="e">
        <f>MATCH(B235,B$1:B234,0)</f>
        <v>#N/A</v>
      </c>
      <c r="R235" s="235" t="e">
        <f>MATCH(C235,C$1:C234,0)</f>
        <v>#N/A</v>
      </c>
      <c r="S235" s="235" t="e">
        <f>MATCH(D235,D$1:D234,0)</f>
        <v>#N/A</v>
      </c>
      <c r="T235" s="235" t="e">
        <f>MATCH(E235,E$1:E234,0)</f>
        <v>#N/A</v>
      </c>
      <c r="U235" s="235" t="e">
        <f>MATCH(F235,F$1:F234,0)</f>
        <v>#N/A</v>
      </c>
    </row>
    <row r="236" spans="1:21" ht="12" customHeight="1">
      <c r="A236" s="79"/>
      <c r="B236" s="80"/>
      <c r="C236" s="80"/>
      <c r="D236" s="80"/>
      <c r="E236" s="80"/>
      <c r="F236" s="80"/>
      <c r="G236" s="232" t="s">
        <v>395</v>
      </c>
      <c r="H236" s="45">
        <v>1969</v>
      </c>
      <c r="I236" s="22" t="str">
        <f t="shared" si="9"/>
        <v>ŽV</v>
      </c>
      <c r="J236" s="46" t="s">
        <v>457</v>
      </c>
      <c r="K236" s="153">
        <v>44</v>
      </c>
      <c r="L236" s="13">
        <f>COUNTIF(G236:$G$292,G236)</f>
        <v>1</v>
      </c>
      <c r="P236" s="235" t="e">
        <f>MATCH(A236,A$1:A235,0)</f>
        <v>#N/A</v>
      </c>
      <c r="Q236" s="235" t="e">
        <f>MATCH(B236,B$1:B235,0)</f>
        <v>#N/A</v>
      </c>
      <c r="R236" s="235" t="e">
        <f>MATCH(C236,C$1:C235,0)</f>
        <v>#N/A</v>
      </c>
      <c r="S236" s="235" t="e">
        <f>MATCH(D236,D$1:D235,0)</f>
        <v>#N/A</v>
      </c>
      <c r="T236" s="235" t="e">
        <f>MATCH(E236,E$1:E235,0)</f>
        <v>#N/A</v>
      </c>
      <c r="U236" s="235" t="e">
        <f>MATCH(F236,F$1:F235,0)</f>
        <v>#N/A</v>
      </c>
    </row>
    <row r="237" spans="1:21" ht="12" customHeight="1">
      <c r="A237" s="79">
        <v>43</v>
      </c>
      <c r="B237" s="80">
        <v>24</v>
      </c>
      <c r="C237" s="80">
        <v>50</v>
      </c>
      <c r="D237" s="80"/>
      <c r="E237" s="80"/>
      <c r="F237" s="80"/>
      <c r="G237" s="232" t="s">
        <v>396</v>
      </c>
      <c r="H237" s="45">
        <v>1972</v>
      </c>
      <c r="I237" s="22" t="str">
        <f t="shared" si="9"/>
        <v>ŽV</v>
      </c>
      <c r="J237" s="46" t="s">
        <v>458</v>
      </c>
      <c r="K237" s="153">
        <v>45</v>
      </c>
      <c r="L237" s="13">
        <f>COUNTIF(G237:$G$292,G237)</f>
        <v>1</v>
      </c>
      <c r="P237" s="235" t="e">
        <f>MATCH(A237,A$1:A236,0)</f>
        <v>#N/A</v>
      </c>
      <c r="Q237" s="235" t="e">
        <f>MATCH(B237,B$1:B236,0)</f>
        <v>#N/A</v>
      </c>
      <c r="R237" s="235" t="e">
        <f>MATCH(C237,C$1:C236,0)</f>
        <v>#N/A</v>
      </c>
      <c r="S237" s="235" t="e">
        <f>MATCH(D237,D$1:D236,0)</f>
        <v>#N/A</v>
      </c>
      <c r="T237" s="235" t="e">
        <f>MATCH(E237,E$1:E236,0)</f>
        <v>#N/A</v>
      </c>
      <c r="U237" s="235" t="e">
        <f>MATCH(F237,F$1:F236,0)</f>
        <v>#N/A</v>
      </c>
    </row>
    <row r="238" spans="1:21" ht="12" customHeight="1">
      <c r="A238" s="79"/>
      <c r="B238" s="80"/>
      <c r="C238" s="80"/>
      <c r="D238" s="80"/>
      <c r="E238" s="80"/>
      <c r="F238" s="80"/>
      <c r="G238" s="232" t="s">
        <v>397</v>
      </c>
      <c r="H238" s="45">
        <v>1980</v>
      </c>
      <c r="I238" s="22" t="str">
        <f t="shared" si="9"/>
        <v>Ž</v>
      </c>
      <c r="J238" s="46" t="s">
        <v>290</v>
      </c>
      <c r="K238" s="153">
        <v>46</v>
      </c>
      <c r="L238" s="13">
        <f>COUNTIF(G238:$G$292,G238)</f>
        <v>1</v>
      </c>
      <c r="P238" s="235" t="e">
        <f>MATCH(A238,A$1:A237,0)</f>
        <v>#N/A</v>
      </c>
      <c r="Q238" s="235" t="e">
        <f>MATCH(B238,B$1:B237,0)</f>
        <v>#N/A</v>
      </c>
      <c r="R238" s="235" t="e">
        <f>MATCH(C238,C$1:C237,0)</f>
        <v>#N/A</v>
      </c>
      <c r="S238" s="235" t="e">
        <f>MATCH(D238,D$1:D237,0)</f>
        <v>#N/A</v>
      </c>
      <c r="T238" s="235" t="e">
        <f>MATCH(E238,E$1:E237,0)</f>
        <v>#N/A</v>
      </c>
      <c r="U238" s="235" t="e">
        <f>MATCH(F238,F$1:F237,0)</f>
        <v>#N/A</v>
      </c>
    </row>
    <row r="239" spans="1:21" ht="12" customHeight="1">
      <c r="A239" s="79">
        <v>48</v>
      </c>
      <c r="B239" s="80">
        <v>38</v>
      </c>
      <c r="C239" s="80">
        <v>20</v>
      </c>
      <c r="D239" s="80"/>
      <c r="E239" s="80"/>
      <c r="F239" s="80"/>
      <c r="G239" s="232" t="s">
        <v>398</v>
      </c>
      <c r="H239" s="45">
        <v>1979</v>
      </c>
      <c r="I239" s="22" t="str">
        <f t="shared" si="9"/>
        <v>Ž</v>
      </c>
      <c r="J239" s="46" t="s">
        <v>459</v>
      </c>
      <c r="K239" s="153">
        <v>47</v>
      </c>
      <c r="L239" s="13">
        <f>COUNTIF(G239:$G$292,G239)</f>
        <v>1</v>
      </c>
      <c r="P239" s="235" t="e">
        <f>MATCH(A239,A$1:A238,0)</f>
        <v>#N/A</v>
      </c>
      <c r="Q239" s="235" t="e">
        <f>MATCH(B239,B$1:B238,0)</f>
        <v>#N/A</v>
      </c>
      <c r="R239" s="235" t="e">
        <f>MATCH(C239,C$1:C238,0)</f>
        <v>#N/A</v>
      </c>
      <c r="S239" s="235" t="e">
        <f>MATCH(D239,D$1:D238,0)</f>
        <v>#N/A</v>
      </c>
      <c r="T239" s="235" t="e">
        <f>MATCH(E239,E$1:E238,0)</f>
        <v>#N/A</v>
      </c>
      <c r="U239" s="235" t="e">
        <f>MATCH(F239,F$1:F238,0)</f>
        <v>#N/A</v>
      </c>
    </row>
    <row r="240" spans="1:21" ht="12" customHeight="1">
      <c r="A240" s="79"/>
      <c r="B240" s="80"/>
      <c r="C240" s="80"/>
      <c r="D240" s="80"/>
      <c r="E240" s="80"/>
      <c r="F240" s="80"/>
      <c r="G240" s="232" t="s">
        <v>399</v>
      </c>
      <c r="H240" s="45">
        <v>1980</v>
      </c>
      <c r="I240" s="22" t="str">
        <f t="shared" si="9"/>
        <v>Ž</v>
      </c>
      <c r="J240" s="46" t="s">
        <v>68</v>
      </c>
      <c r="K240" s="153">
        <v>48</v>
      </c>
      <c r="L240" s="13">
        <f>COUNTIF(G240:$G$292,G240)</f>
        <v>1</v>
      </c>
      <c r="P240" s="235" t="e">
        <f>MATCH(A240,A$1:A239,0)</f>
        <v>#N/A</v>
      </c>
      <c r="Q240" s="235" t="e">
        <f>MATCH(B240,B$1:B239,0)</f>
        <v>#N/A</v>
      </c>
      <c r="R240" s="235" t="e">
        <f>MATCH(C240,C$1:C239,0)</f>
        <v>#N/A</v>
      </c>
      <c r="S240" s="235" t="e">
        <f>MATCH(D240,D$1:D239,0)</f>
        <v>#N/A</v>
      </c>
      <c r="T240" s="235" t="e">
        <f>MATCH(E240,E$1:E239,0)</f>
        <v>#N/A</v>
      </c>
      <c r="U240" s="235" t="e">
        <f>MATCH(F240,F$1:F239,0)</f>
        <v>#N/A</v>
      </c>
    </row>
    <row r="241" spans="1:21" ht="12" customHeight="1">
      <c r="A241" s="79"/>
      <c r="B241" s="80"/>
      <c r="C241" s="80"/>
      <c r="D241" s="80"/>
      <c r="E241" s="80"/>
      <c r="F241" s="80"/>
      <c r="G241" s="232" t="s">
        <v>400</v>
      </c>
      <c r="H241" s="45">
        <v>1972</v>
      </c>
      <c r="I241" s="22" t="str">
        <f t="shared" si="9"/>
        <v>ŽV</v>
      </c>
      <c r="J241" s="46" t="s">
        <v>15</v>
      </c>
      <c r="K241" s="153">
        <v>49</v>
      </c>
      <c r="L241" s="13">
        <f>COUNTIF(G241:$G$292,G241)</f>
        <v>1</v>
      </c>
      <c r="P241" s="235" t="e">
        <f>MATCH(A241,A$1:A240,0)</f>
        <v>#N/A</v>
      </c>
      <c r="Q241" s="235" t="e">
        <f>MATCH(B241,B$1:B240,0)</f>
        <v>#N/A</v>
      </c>
      <c r="R241" s="235" t="e">
        <f>MATCH(C241,C$1:C240,0)</f>
        <v>#N/A</v>
      </c>
      <c r="S241" s="235" t="e">
        <f>MATCH(D241,D$1:D240,0)</f>
        <v>#N/A</v>
      </c>
      <c r="T241" s="235" t="e">
        <f>MATCH(E241,E$1:E240,0)</f>
        <v>#N/A</v>
      </c>
      <c r="U241" s="235" t="e">
        <f>MATCH(F241,F$1:F240,0)</f>
        <v>#N/A</v>
      </c>
    </row>
    <row r="242" spans="1:21" ht="12" customHeight="1">
      <c r="A242" s="79"/>
      <c r="B242" s="80"/>
      <c r="C242" s="80"/>
      <c r="D242" s="80"/>
      <c r="E242" s="80"/>
      <c r="F242" s="80"/>
      <c r="G242" s="232" t="s">
        <v>401</v>
      </c>
      <c r="H242" s="45">
        <v>1973</v>
      </c>
      <c r="I242" s="22" t="str">
        <f t="shared" si="9"/>
        <v>ŽV</v>
      </c>
      <c r="J242" s="46" t="s">
        <v>3</v>
      </c>
      <c r="K242" s="153">
        <v>50</v>
      </c>
      <c r="L242" s="13">
        <f>COUNTIF(G242:$G$292,G242)</f>
        <v>1</v>
      </c>
      <c r="P242" s="235" t="e">
        <f>MATCH(A242,A$1:A241,0)</f>
        <v>#N/A</v>
      </c>
      <c r="Q242" s="235" t="e">
        <f>MATCH(B242,B$1:B241,0)</f>
        <v>#N/A</v>
      </c>
      <c r="R242" s="235" t="e">
        <f>MATCH(C242,C$1:C241,0)</f>
        <v>#N/A</v>
      </c>
      <c r="S242" s="235" t="e">
        <f>MATCH(D242,D$1:D241,0)</f>
        <v>#N/A</v>
      </c>
      <c r="T242" s="235" t="e">
        <f>MATCH(E242,E$1:E241,0)</f>
        <v>#N/A</v>
      </c>
      <c r="U242" s="235" t="e">
        <f>MATCH(F242,F$1:F241,0)</f>
        <v>#N/A</v>
      </c>
    </row>
    <row r="243" spans="1:21" ht="12" customHeight="1">
      <c r="A243" s="79"/>
      <c r="B243" s="80"/>
      <c r="C243" s="80"/>
      <c r="D243" s="80"/>
      <c r="E243" s="80"/>
      <c r="F243" s="80"/>
      <c r="G243" s="232" t="s">
        <v>402</v>
      </c>
      <c r="H243" s="45">
        <v>1972</v>
      </c>
      <c r="I243" s="22" t="str">
        <f t="shared" si="9"/>
        <v>ŽV</v>
      </c>
      <c r="J243" s="46" t="s">
        <v>3</v>
      </c>
      <c r="K243" s="153">
        <v>51</v>
      </c>
      <c r="L243" s="13">
        <f>COUNTIF(G243:$G$292,G243)</f>
        <v>1</v>
      </c>
      <c r="P243" s="235" t="e">
        <f>MATCH(A243,A$1:A242,0)</f>
        <v>#N/A</v>
      </c>
      <c r="Q243" s="235" t="e">
        <f>MATCH(B243,B$1:B242,0)</f>
        <v>#N/A</v>
      </c>
      <c r="R243" s="235" t="e">
        <f>MATCH(C243,C$1:C242,0)</f>
        <v>#N/A</v>
      </c>
      <c r="S243" s="235" t="e">
        <f>MATCH(D243,D$1:D242,0)</f>
        <v>#N/A</v>
      </c>
      <c r="T243" s="235" t="e">
        <f>MATCH(E243,E$1:E242,0)</f>
        <v>#N/A</v>
      </c>
      <c r="U243" s="235" t="e">
        <f>MATCH(F243,F$1:F242,0)</f>
        <v>#N/A</v>
      </c>
    </row>
    <row r="244" spans="1:21" ht="12" customHeight="1">
      <c r="A244" s="79"/>
      <c r="B244" s="80"/>
      <c r="C244" s="80"/>
      <c r="D244" s="80"/>
      <c r="E244" s="80"/>
      <c r="F244" s="80"/>
      <c r="G244" s="232" t="s">
        <v>403</v>
      </c>
      <c r="H244" s="45">
        <v>1979</v>
      </c>
      <c r="I244" s="22" t="str">
        <f t="shared" si="9"/>
        <v>Ž</v>
      </c>
      <c r="J244" s="46" t="s">
        <v>297</v>
      </c>
      <c r="K244" s="153">
        <v>52</v>
      </c>
      <c r="L244" s="13">
        <f>COUNTIF(G244:$G$292,G244)</f>
        <v>1</v>
      </c>
      <c r="P244" s="235" t="e">
        <f>MATCH(A244,A$1:A243,0)</f>
        <v>#N/A</v>
      </c>
      <c r="Q244" s="235" t="e">
        <f>MATCH(B244,B$1:B243,0)</f>
        <v>#N/A</v>
      </c>
      <c r="R244" s="235" t="e">
        <f>MATCH(C244,C$1:C243,0)</f>
        <v>#N/A</v>
      </c>
      <c r="S244" s="235" t="e">
        <f>MATCH(D244,D$1:D243,0)</f>
        <v>#N/A</v>
      </c>
      <c r="T244" s="235" t="e">
        <f>MATCH(E244,E$1:E243,0)</f>
        <v>#N/A</v>
      </c>
      <c r="U244" s="235" t="e">
        <f>MATCH(F244,F$1:F243,0)</f>
        <v>#N/A</v>
      </c>
    </row>
    <row r="245" spans="1:21" ht="12" customHeight="1">
      <c r="A245" s="79"/>
      <c r="B245" s="80"/>
      <c r="C245" s="80"/>
      <c r="D245" s="80"/>
      <c r="E245" s="80"/>
      <c r="F245" s="80"/>
      <c r="G245" s="232" t="s">
        <v>404</v>
      </c>
      <c r="H245" s="45">
        <v>1969</v>
      </c>
      <c r="I245" s="22" t="str">
        <f t="shared" si="9"/>
        <v>ŽV</v>
      </c>
      <c r="J245" s="46" t="s">
        <v>3</v>
      </c>
      <c r="K245" s="153">
        <v>53</v>
      </c>
      <c r="L245" s="13">
        <f>COUNTIF(G244:$G$292,G244)</f>
        <v>1</v>
      </c>
      <c r="P245" s="235" t="e">
        <f>MATCH(A245,A$1:A244,0)</f>
        <v>#N/A</v>
      </c>
      <c r="Q245" s="235" t="e">
        <f>MATCH(B245,B$1:B244,0)</f>
        <v>#N/A</v>
      </c>
      <c r="R245" s="235" t="e">
        <f>MATCH(C245,C$1:C244,0)</f>
        <v>#N/A</v>
      </c>
      <c r="S245" s="235" t="e">
        <f>MATCH(D245,D$1:D244,0)</f>
        <v>#N/A</v>
      </c>
      <c r="T245" s="235" t="e">
        <f>MATCH(E245,E$1:E244,0)</f>
        <v>#N/A</v>
      </c>
      <c r="U245" s="235" t="e">
        <f>MATCH(F245,F$1:F244,0)</f>
        <v>#N/A</v>
      </c>
    </row>
    <row r="246" spans="1:21" ht="12" customHeight="1">
      <c r="A246" s="79"/>
      <c r="B246" s="80"/>
      <c r="C246" s="80"/>
      <c r="D246" s="80"/>
      <c r="E246" s="80"/>
      <c r="F246" s="80"/>
      <c r="G246" s="232" t="s">
        <v>405</v>
      </c>
      <c r="H246" s="45">
        <v>1958</v>
      </c>
      <c r="I246" s="22" t="str">
        <f t="shared" si="9"/>
        <v>ŽV</v>
      </c>
      <c r="J246" s="46" t="s">
        <v>23</v>
      </c>
      <c r="K246" s="153">
        <v>54</v>
      </c>
      <c r="L246" s="13">
        <f>COUNTIF(G245:$G$292,G245)</f>
        <v>1</v>
      </c>
      <c r="P246" s="235" t="e">
        <f>MATCH(A246,A$1:A245,0)</f>
        <v>#N/A</v>
      </c>
      <c r="Q246" s="235" t="e">
        <f>MATCH(B246,B$1:B245,0)</f>
        <v>#N/A</v>
      </c>
      <c r="R246" s="235" t="e">
        <f>MATCH(C246,C$1:C245,0)</f>
        <v>#N/A</v>
      </c>
      <c r="S246" s="235" t="e">
        <f>MATCH(D246,D$1:D245,0)</f>
        <v>#N/A</v>
      </c>
      <c r="T246" s="235" t="e">
        <f>MATCH(E246,E$1:E245,0)</f>
        <v>#N/A</v>
      </c>
      <c r="U246" s="235" t="e">
        <f>MATCH(F246,F$1:F245,0)</f>
        <v>#N/A</v>
      </c>
    </row>
    <row r="247" spans="1:21" ht="12" customHeight="1">
      <c r="A247" s="79"/>
      <c r="B247" s="80"/>
      <c r="C247" s="80"/>
      <c r="D247" s="80"/>
      <c r="E247" s="80"/>
      <c r="F247" s="80"/>
      <c r="G247" s="232" t="s">
        <v>406</v>
      </c>
      <c r="H247" s="45">
        <v>1992</v>
      </c>
      <c r="I247" s="22" t="str">
        <f t="shared" si="9"/>
        <v>Ž</v>
      </c>
      <c r="J247" s="46" t="s">
        <v>460</v>
      </c>
      <c r="K247" s="153">
        <v>55</v>
      </c>
      <c r="L247" s="13">
        <f>COUNTIF(G246:$G$292,G246)</f>
        <v>1</v>
      </c>
      <c r="P247" s="235" t="e">
        <f>MATCH(A247,A$1:A246,0)</f>
        <v>#N/A</v>
      </c>
      <c r="Q247" s="235" t="e">
        <f>MATCH(B247,B$1:B246,0)</f>
        <v>#N/A</v>
      </c>
      <c r="R247" s="235" t="e">
        <f>MATCH(C247,C$1:C246,0)</f>
        <v>#N/A</v>
      </c>
      <c r="S247" s="235" t="e">
        <f>MATCH(D247,D$1:D246,0)</f>
        <v>#N/A</v>
      </c>
      <c r="T247" s="235" t="e">
        <f>MATCH(E247,E$1:E246,0)</f>
        <v>#N/A</v>
      </c>
      <c r="U247" s="235" t="e">
        <f>MATCH(F247,F$1:F246,0)</f>
        <v>#N/A</v>
      </c>
    </row>
    <row r="248" spans="1:21" ht="12" customHeight="1">
      <c r="A248" s="79"/>
      <c r="B248" s="80"/>
      <c r="C248" s="80"/>
      <c r="D248" s="80"/>
      <c r="E248" s="80"/>
      <c r="F248" s="80"/>
      <c r="G248" s="232" t="s">
        <v>407</v>
      </c>
      <c r="H248" s="45">
        <v>1992</v>
      </c>
      <c r="I248" s="22" t="str">
        <f t="shared" si="9"/>
        <v>Ž</v>
      </c>
      <c r="J248" s="46" t="s">
        <v>460</v>
      </c>
      <c r="K248" s="153">
        <v>56</v>
      </c>
      <c r="L248" s="13">
        <f>COUNTIF(G247:$G$292,G247)</f>
        <v>1</v>
      </c>
      <c r="P248" s="235" t="e">
        <f>MATCH(A248,A$1:A247,0)</f>
        <v>#N/A</v>
      </c>
      <c r="Q248" s="235" t="e">
        <f>MATCH(B248,B$1:B247,0)</f>
        <v>#N/A</v>
      </c>
      <c r="R248" s="235" t="e">
        <f>MATCH(C248,C$1:C247,0)</f>
        <v>#N/A</v>
      </c>
      <c r="S248" s="235" t="e">
        <f>MATCH(D248,D$1:D247,0)</f>
        <v>#N/A</v>
      </c>
      <c r="T248" s="235" t="e">
        <f>MATCH(E248,E$1:E247,0)</f>
        <v>#N/A</v>
      </c>
      <c r="U248" s="235" t="e">
        <f>MATCH(F248,F$1:F247,0)</f>
        <v>#N/A</v>
      </c>
    </row>
    <row r="249" spans="1:21" ht="12" customHeight="1">
      <c r="A249" s="79"/>
      <c r="B249" s="80"/>
      <c r="C249" s="80"/>
      <c r="D249" s="80"/>
      <c r="E249" s="80"/>
      <c r="F249" s="80"/>
      <c r="G249" s="232" t="s">
        <v>408</v>
      </c>
      <c r="H249" s="45">
        <v>1985</v>
      </c>
      <c r="I249" s="22" t="str">
        <f t="shared" si="9"/>
        <v>Ž</v>
      </c>
      <c r="J249" s="46" t="s">
        <v>461</v>
      </c>
      <c r="K249" s="153">
        <v>57</v>
      </c>
      <c r="L249" s="13">
        <f>COUNTIF(G248:$G$292,G248)</f>
        <v>1</v>
      </c>
      <c r="P249" s="235" t="e">
        <f>MATCH(A249,A$1:A248,0)</f>
        <v>#N/A</v>
      </c>
      <c r="Q249" s="235" t="e">
        <f>MATCH(B249,B$1:B248,0)</f>
        <v>#N/A</v>
      </c>
      <c r="R249" s="235" t="e">
        <f>MATCH(C249,C$1:C248,0)</f>
        <v>#N/A</v>
      </c>
      <c r="S249" s="235" t="e">
        <f>MATCH(D249,D$1:D248,0)</f>
        <v>#N/A</v>
      </c>
      <c r="T249" s="235" t="e">
        <f>MATCH(E249,E$1:E248,0)</f>
        <v>#N/A</v>
      </c>
      <c r="U249" s="235" t="e">
        <f>MATCH(F249,F$1:F248,0)</f>
        <v>#N/A</v>
      </c>
    </row>
    <row r="250" spans="1:21" ht="12" customHeight="1">
      <c r="A250" s="79"/>
      <c r="B250" s="80"/>
      <c r="C250" s="80"/>
      <c r="D250" s="80"/>
      <c r="E250" s="80"/>
      <c r="F250" s="80"/>
      <c r="G250" s="232" t="s">
        <v>409</v>
      </c>
      <c r="H250" s="45">
        <v>1982</v>
      </c>
      <c r="I250" s="22" t="str">
        <f t="shared" si="9"/>
        <v>Ž</v>
      </c>
      <c r="J250" s="46" t="s">
        <v>2</v>
      </c>
      <c r="K250" s="153">
        <v>58</v>
      </c>
      <c r="L250" s="13">
        <f>COUNTIF(G249:$G$292,G249)</f>
        <v>1</v>
      </c>
      <c r="P250" s="235" t="e">
        <f>MATCH(A250,A$1:A249,0)</f>
        <v>#N/A</v>
      </c>
      <c r="Q250" s="235" t="e">
        <f>MATCH(B250,B$1:B249,0)</f>
        <v>#N/A</v>
      </c>
      <c r="R250" s="235" t="e">
        <f>MATCH(C250,C$1:C249,0)</f>
        <v>#N/A</v>
      </c>
      <c r="S250" s="235" t="e">
        <f>MATCH(D250,D$1:D249,0)</f>
        <v>#N/A</v>
      </c>
      <c r="T250" s="235" t="e">
        <f>MATCH(E250,E$1:E249,0)</f>
        <v>#N/A</v>
      </c>
      <c r="U250" s="235" t="e">
        <f>MATCH(F250,F$1:F249,0)</f>
        <v>#N/A</v>
      </c>
    </row>
    <row r="251" spans="1:21" ht="12" customHeight="1">
      <c r="A251" s="79"/>
      <c r="B251" s="80"/>
      <c r="C251" s="80"/>
      <c r="D251" s="80"/>
      <c r="E251" s="80"/>
      <c r="F251" s="80"/>
      <c r="G251" s="232" t="s">
        <v>410</v>
      </c>
      <c r="H251" s="45">
        <v>1979</v>
      </c>
      <c r="I251" s="22" t="str">
        <f t="shared" si="9"/>
        <v>Ž</v>
      </c>
      <c r="J251" s="46" t="s">
        <v>3</v>
      </c>
      <c r="K251" s="153">
        <v>59</v>
      </c>
      <c r="L251" s="13">
        <f>COUNTIF(G250:$G$292,G250)</f>
        <v>1</v>
      </c>
      <c r="P251" s="235" t="e">
        <f>MATCH(A251,A$1:A250,0)</f>
        <v>#N/A</v>
      </c>
      <c r="Q251" s="235" t="e">
        <f>MATCH(B251,B$1:B250,0)</f>
        <v>#N/A</v>
      </c>
      <c r="R251" s="235" t="e">
        <f>MATCH(C251,C$1:C250,0)</f>
        <v>#N/A</v>
      </c>
      <c r="S251" s="235" t="e">
        <f>MATCH(D251,D$1:D250,0)</f>
        <v>#N/A</v>
      </c>
      <c r="T251" s="235" t="e">
        <f>MATCH(E251,E$1:E250,0)</f>
        <v>#N/A</v>
      </c>
      <c r="U251" s="235" t="e">
        <f>MATCH(F251,F$1:F250,0)</f>
        <v>#N/A</v>
      </c>
    </row>
    <row r="252" spans="1:21" ht="12" customHeight="1">
      <c r="A252" s="79"/>
      <c r="B252" s="80"/>
      <c r="C252" s="80"/>
      <c r="D252" s="80"/>
      <c r="E252" s="80"/>
      <c r="F252" s="80"/>
      <c r="G252" s="232" t="s">
        <v>411</v>
      </c>
      <c r="H252" s="45">
        <v>1970</v>
      </c>
      <c r="I252" s="22" t="str">
        <f t="shared" si="9"/>
        <v>ŽV</v>
      </c>
      <c r="J252" s="46" t="s">
        <v>327</v>
      </c>
      <c r="K252" s="153">
        <v>60</v>
      </c>
      <c r="L252" s="13">
        <f>COUNTIF(G251:$G$292,G251)</f>
        <v>1</v>
      </c>
      <c r="P252" s="235" t="e">
        <f>MATCH(A252,A$1:A251,0)</f>
        <v>#N/A</v>
      </c>
      <c r="Q252" s="235" t="e">
        <f>MATCH(B252,B$1:B251,0)</f>
        <v>#N/A</v>
      </c>
      <c r="R252" s="235" t="e">
        <f>MATCH(C252,C$1:C251,0)</f>
        <v>#N/A</v>
      </c>
      <c r="S252" s="235" t="e">
        <f>MATCH(D252,D$1:D251,0)</f>
        <v>#N/A</v>
      </c>
      <c r="T252" s="235" t="e">
        <f>MATCH(E252,E$1:E251,0)</f>
        <v>#N/A</v>
      </c>
      <c r="U252" s="235" t="e">
        <f>MATCH(F252,F$1:F251,0)</f>
        <v>#N/A</v>
      </c>
    </row>
    <row r="253" spans="1:21" ht="12" customHeight="1">
      <c r="A253" s="79"/>
      <c r="B253" s="80"/>
      <c r="C253" s="80"/>
      <c r="D253" s="80"/>
      <c r="E253" s="80"/>
      <c r="F253" s="80"/>
      <c r="G253" s="232" t="s">
        <v>412</v>
      </c>
      <c r="H253" s="45">
        <v>1995</v>
      </c>
      <c r="I253" s="22" t="str">
        <f t="shared" si="9"/>
        <v>Ž</v>
      </c>
      <c r="J253" s="46" t="s">
        <v>3</v>
      </c>
      <c r="K253" s="153">
        <v>61</v>
      </c>
      <c r="L253" s="13">
        <f>COUNTIF(G252:$G$292,G252)</f>
        <v>1</v>
      </c>
      <c r="P253" s="235" t="e">
        <f>MATCH(A253,A$1:A252,0)</f>
        <v>#N/A</v>
      </c>
      <c r="Q253" s="235" t="e">
        <f>MATCH(B253,B$1:B252,0)</f>
        <v>#N/A</v>
      </c>
      <c r="R253" s="235" t="e">
        <f>MATCH(C253,C$1:C252,0)</f>
        <v>#N/A</v>
      </c>
      <c r="S253" s="235" t="e">
        <f>MATCH(D253,D$1:D252,0)</f>
        <v>#N/A</v>
      </c>
      <c r="T253" s="235" t="e">
        <f>MATCH(E253,E$1:E252,0)</f>
        <v>#N/A</v>
      </c>
      <c r="U253" s="235" t="e">
        <f>MATCH(F253,F$1:F252,0)</f>
        <v>#N/A</v>
      </c>
    </row>
    <row r="254" spans="1:21" ht="12" customHeight="1">
      <c r="A254" s="79"/>
      <c r="B254" s="80"/>
      <c r="C254" s="80"/>
      <c r="D254" s="80"/>
      <c r="E254" s="80"/>
      <c r="F254" s="80"/>
      <c r="G254" s="232" t="s">
        <v>413</v>
      </c>
      <c r="H254" s="45">
        <v>1992</v>
      </c>
      <c r="I254" s="22" t="str">
        <f t="shared" si="9"/>
        <v>Ž</v>
      </c>
      <c r="J254" s="46" t="s">
        <v>462</v>
      </c>
      <c r="K254" s="153">
        <v>62</v>
      </c>
      <c r="L254" s="13">
        <f>COUNTIF(G253:$G$292,G253)</f>
        <v>1</v>
      </c>
      <c r="P254" s="235" t="e">
        <f>MATCH(A254,A$1:A253,0)</f>
        <v>#N/A</v>
      </c>
      <c r="Q254" s="235" t="e">
        <f>MATCH(B254,B$1:B253,0)</f>
        <v>#N/A</v>
      </c>
      <c r="R254" s="235" t="e">
        <f>MATCH(C254,C$1:C253,0)</f>
        <v>#N/A</v>
      </c>
      <c r="S254" s="235" t="e">
        <f>MATCH(D254,D$1:D253,0)</f>
        <v>#N/A</v>
      </c>
      <c r="T254" s="235" t="e">
        <f>MATCH(E254,E$1:E253,0)</f>
        <v>#N/A</v>
      </c>
      <c r="U254" s="235" t="e">
        <f>MATCH(F254,F$1:F253,0)</f>
        <v>#N/A</v>
      </c>
    </row>
    <row r="255" spans="1:21" ht="12" customHeight="1">
      <c r="A255" s="79"/>
      <c r="B255" s="80"/>
      <c r="C255" s="80"/>
      <c r="D255" s="80"/>
      <c r="E255" s="80"/>
      <c r="F255" s="80"/>
      <c r="G255" s="232" t="s">
        <v>414</v>
      </c>
      <c r="H255" s="45">
        <v>1981</v>
      </c>
      <c r="I255" s="22" t="str">
        <f t="shared" si="9"/>
        <v>Ž</v>
      </c>
      <c r="J255" s="46" t="s">
        <v>15</v>
      </c>
      <c r="K255" s="153">
        <v>63</v>
      </c>
      <c r="L255" s="13">
        <f>COUNTIF(G254:$G$292,G254)</f>
        <v>1</v>
      </c>
      <c r="P255" s="235" t="e">
        <f>MATCH(A255,A$1:A254,0)</f>
        <v>#N/A</v>
      </c>
      <c r="Q255" s="235" t="e">
        <f>MATCH(B255,B$1:B254,0)</f>
        <v>#N/A</v>
      </c>
      <c r="R255" s="235" t="e">
        <f>MATCH(C255,C$1:C254,0)</f>
        <v>#N/A</v>
      </c>
      <c r="S255" s="235" t="e">
        <f>MATCH(D255,D$1:D254,0)</f>
        <v>#N/A</v>
      </c>
      <c r="T255" s="235" t="e">
        <f>MATCH(E255,E$1:E254,0)</f>
        <v>#N/A</v>
      </c>
      <c r="U255" s="235" t="e">
        <f>MATCH(F255,F$1:F254,0)</f>
        <v>#N/A</v>
      </c>
    </row>
    <row r="256" spans="1:21" ht="12" customHeight="1">
      <c r="A256" s="79"/>
      <c r="B256" s="80"/>
      <c r="C256" s="80"/>
      <c r="D256" s="80"/>
      <c r="E256" s="80"/>
      <c r="F256" s="80"/>
      <c r="G256" s="232" t="s">
        <v>415</v>
      </c>
      <c r="H256" s="45">
        <v>1996</v>
      </c>
      <c r="I256" s="22" t="str">
        <f t="shared" si="9"/>
        <v>Ž</v>
      </c>
      <c r="J256" s="46" t="s">
        <v>100</v>
      </c>
      <c r="K256" s="153">
        <v>64</v>
      </c>
      <c r="L256" s="13">
        <f>COUNTIF(G255:$G$292,G255)</f>
        <v>1</v>
      </c>
      <c r="P256" s="235" t="e">
        <f>MATCH(A256,A$1:A255,0)</f>
        <v>#N/A</v>
      </c>
      <c r="Q256" s="235" t="e">
        <f>MATCH(B256,B$1:B255,0)</f>
        <v>#N/A</v>
      </c>
      <c r="R256" s="235" t="e">
        <f>MATCH(C256,C$1:C255,0)</f>
        <v>#N/A</v>
      </c>
      <c r="S256" s="235" t="e">
        <f>MATCH(D256,D$1:D255,0)</f>
        <v>#N/A</v>
      </c>
      <c r="T256" s="235" t="e">
        <f>MATCH(E256,E$1:E255,0)</f>
        <v>#N/A</v>
      </c>
      <c r="U256" s="235" t="e">
        <f>MATCH(F256,F$1:F255,0)</f>
        <v>#N/A</v>
      </c>
    </row>
    <row r="257" spans="1:21" ht="12" customHeight="1">
      <c r="A257" s="79">
        <v>4</v>
      </c>
      <c r="B257" s="80"/>
      <c r="C257" s="80"/>
      <c r="D257" s="80"/>
      <c r="E257" s="80"/>
      <c r="F257" s="80"/>
      <c r="G257" s="232" t="s">
        <v>416</v>
      </c>
      <c r="H257" s="45">
        <v>1987</v>
      </c>
      <c r="I257" s="22" t="str">
        <f aca="true" t="shared" si="10" ref="I257:I288">IF((RIGHT($A$1,4)-H257)&gt;39,"ŽV","Ž")</f>
        <v>Ž</v>
      </c>
      <c r="J257" s="46" t="s">
        <v>332</v>
      </c>
      <c r="K257" s="153">
        <v>65</v>
      </c>
      <c r="L257" s="13">
        <f>COUNTIF(G256:$G$292,G256)</f>
        <v>1</v>
      </c>
      <c r="P257" s="235" t="e">
        <f>MATCH(A257,A$1:A256,0)</f>
        <v>#N/A</v>
      </c>
      <c r="Q257" s="235" t="e">
        <f>MATCH(B257,B$1:B256,0)</f>
        <v>#N/A</v>
      </c>
      <c r="R257" s="235" t="e">
        <f>MATCH(C257,C$1:C256,0)</f>
        <v>#N/A</v>
      </c>
      <c r="S257" s="235" t="e">
        <f>MATCH(D257,D$1:D256,0)</f>
        <v>#N/A</v>
      </c>
      <c r="T257" s="235" t="e">
        <f>MATCH(E257,E$1:E256,0)</f>
        <v>#N/A</v>
      </c>
      <c r="U257" s="235" t="e">
        <f>MATCH(F257,F$1:F256,0)</f>
        <v>#N/A</v>
      </c>
    </row>
    <row r="258" spans="1:21" ht="12" customHeight="1">
      <c r="A258" s="79"/>
      <c r="B258" s="80"/>
      <c r="C258" s="80"/>
      <c r="D258" s="80"/>
      <c r="E258" s="80"/>
      <c r="F258" s="80"/>
      <c r="G258" s="232" t="s">
        <v>417</v>
      </c>
      <c r="H258" s="45">
        <v>1957</v>
      </c>
      <c r="I258" s="22" t="str">
        <f t="shared" si="10"/>
        <v>ŽV</v>
      </c>
      <c r="J258" s="46" t="s">
        <v>290</v>
      </c>
      <c r="K258" s="153">
        <v>66</v>
      </c>
      <c r="L258" s="13">
        <f>COUNTIF(G257:$G$292,G257)</f>
        <v>1</v>
      </c>
      <c r="P258" s="235" t="e">
        <f>MATCH(A258,A$1:A257,0)</f>
        <v>#N/A</v>
      </c>
      <c r="Q258" s="235" t="e">
        <f>MATCH(B258,B$1:B257,0)</f>
        <v>#N/A</v>
      </c>
      <c r="R258" s="235" t="e">
        <f>MATCH(C258,C$1:C257,0)</f>
        <v>#N/A</v>
      </c>
      <c r="S258" s="235" t="e">
        <f>MATCH(D258,D$1:D257,0)</f>
        <v>#N/A</v>
      </c>
      <c r="T258" s="235" t="e">
        <f>MATCH(E258,E$1:E257,0)</f>
        <v>#N/A</v>
      </c>
      <c r="U258" s="235" t="e">
        <f>MATCH(F258,F$1:F257,0)</f>
        <v>#N/A</v>
      </c>
    </row>
    <row r="259" spans="1:21" ht="12" customHeight="1">
      <c r="A259" s="79"/>
      <c r="B259" s="80"/>
      <c r="C259" s="80"/>
      <c r="D259" s="80"/>
      <c r="E259" s="80"/>
      <c r="F259" s="80"/>
      <c r="G259" s="232" t="s">
        <v>418</v>
      </c>
      <c r="H259" s="45">
        <v>1988</v>
      </c>
      <c r="I259" s="22" t="str">
        <f t="shared" si="10"/>
        <v>Ž</v>
      </c>
      <c r="J259" s="46" t="s">
        <v>3</v>
      </c>
      <c r="K259" s="153">
        <v>67</v>
      </c>
      <c r="L259" s="13">
        <f>COUNTIF(G258:$G$292,G258)</f>
        <v>1</v>
      </c>
      <c r="P259" s="235" t="e">
        <f>MATCH(A259,A$1:A258,0)</f>
        <v>#N/A</v>
      </c>
      <c r="Q259" s="235" t="e">
        <f>MATCH(B259,B$1:B258,0)</f>
        <v>#N/A</v>
      </c>
      <c r="R259" s="235" t="e">
        <f>MATCH(C259,C$1:C258,0)</f>
        <v>#N/A</v>
      </c>
      <c r="S259" s="235" t="e">
        <f>MATCH(D259,D$1:D258,0)</f>
        <v>#N/A</v>
      </c>
      <c r="T259" s="235" t="e">
        <f>MATCH(E259,E$1:E258,0)</f>
        <v>#N/A</v>
      </c>
      <c r="U259" s="235" t="e">
        <f>MATCH(F259,F$1:F258,0)</f>
        <v>#N/A</v>
      </c>
    </row>
    <row r="260" spans="1:21" ht="12" customHeight="1">
      <c r="A260" s="79"/>
      <c r="B260" s="80"/>
      <c r="C260" s="80"/>
      <c r="D260" s="80"/>
      <c r="E260" s="80"/>
      <c r="F260" s="80"/>
      <c r="G260" s="232" t="s">
        <v>419</v>
      </c>
      <c r="H260" s="45">
        <v>1988</v>
      </c>
      <c r="I260" s="22" t="str">
        <f t="shared" si="10"/>
        <v>Ž</v>
      </c>
      <c r="J260" s="46" t="s">
        <v>321</v>
      </c>
      <c r="K260" s="153">
        <v>68</v>
      </c>
      <c r="L260" s="13">
        <f>COUNTIF(G259:$G$292,G259)</f>
        <v>1</v>
      </c>
      <c r="P260" s="235" t="e">
        <f>MATCH(A260,A$1:A259,0)</f>
        <v>#N/A</v>
      </c>
      <c r="Q260" s="235" t="e">
        <f>MATCH(B260,B$1:B259,0)</f>
        <v>#N/A</v>
      </c>
      <c r="R260" s="235" t="e">
        <f>MATCH(C260,C$1:C259,0)</f>
        <v>#N/A</v>
      </c>
      <c r="S260" s="235" t="e">
        <f>MATCH(D260,D$1:D259,0)</f>
        <v>#N/A</v>
      </c>
      <c r="T260" s="235" t="e">
        <f>MATCH(E260,E$1:E259,0)</f>
        <v>#N/A</v>
      </c>
      <c r="U260" s="235" t="e">
        <f>MATCH(F260,F$1:F259,0)</f>
        <v>#N/A</v>
      </c>
    </row>
    <row r="261" spans="1:21" ht="12" customHeight="1">
      <c r="A261" s="79"/>
      <c r="B261" s="80"/>
      <c r="C261" s="80"/>
      <c r="D261" s="80"/>
      <c r="E261" s="80"/>
      <c r="F261" s="80"/>
      <c r="G261" s="232" t="s">
        <v>420</v>
      </c>
      <c r="H261" s="45">
        <v>1971</v>
      </c>
      <c r="I261" s="22" t="str">
        <f t="shared" si="10"/>
        <v>ŽV</v>
      </c>
      <c r="J261" s="46" t="s">
        <v>334</v>
      </c>
      <c r="K261" s="153">
        <v>69</v>
      </c>
      <c r="L261" s="13">
        <f>COUNTIF(G260:$G$292,G260)</f>
        <v>1</v>
      </c>
      <c r="P261" s="235" t="e">
        <f>MATCH(A261,A$1:A260,0)</f>
        <v>#N/A</v>
      </c>
      <c r="Q261" s="235" t="e">
        <f>MATCH(B261,B$1:B260,0)</f>
        <v>#N/A</v>
      </c>
      <c r="R261" s="235" t="e">
        <f>MATCH(C261,C$1:C260,0)</f>
        <v>#N/A</v>
      </c>
      <c r="S261" s="235" t="e">
        <f>MATCH(D261,D$1:D260,0)</f>
        <v>#N/A</v>
      </c>
      <c r="T261" s="235" t="e">
        <f>MATCH(E261,E$1:E260,0)</f>
        <v>#N/A</v>
      </c>
      <c r="U261" s="235" t="e">
        <f>MATCH(F261,F$1:F260,0)</f>
        <v>#N/A</v>
      </c>
    </row>
    <row r="262" spans="1:21" ht="12" customHeight="1">
      <c r="A262" s="79"/>
      <c r="B262" s="80"/>
      <c r="C262" s="80"/>
      <c r="D262" s="80"/>
      <c r="E262" s="80"/>
      <c r="F262" s="80"/>
      <c r="G262" s="232" t="s">
        <v>421</v>
      </c>
      <c r="H262" s="45">
        <v>1979</v>
      </c>
      <c r="I262" s="22" t="str">
        <f t="shared" si="10"/>
        <v>Ž</v>
      </c>
      <c r="J262" s="46" t="s">
        <v>463</v>
      </c>
      <c r="K262" s="153">
        <v>70</v>
      </c>
      <c r="L262" s="13">
        <f>COUNTIF(G261:$G$292,G261)</f>
        <v>1</v>
      </c>
      <c r="P262" s="235" t="e">
        <f>MATCH(A262,A$1:A261,0)</f>
        <v>#N/A</v>
      </c>
      <c r="Q262" s="235" t="e">
        <f>MATCH(B262,B$1:B261,0)</f>
        <v>#N/A</v>
      </c>
      <c r="R262" s="235" t="e">
        <f>MATCH(C262,C$1:C261,0)</f>
        <v>#N/A</v>
      </c>
      <c r="S262" s="235" t="e">
        <f>MATCH(D262,D$1:D261,0)</f>
        <v>#N/A</v>
      </c>
      <c r="T262" s="235" t="e">
        <f>MATCH(E262,E$1:E261,0)</f>
        <v>#N/A</v>
      </c>
      <c r="U262" s="235" t="e">
        <f>MATCH(F262,F$1:F261,0)</f>
        <v>#N/A</v>
      </c>
    </row>
    <row r="263" spans="1:21" ht="12" customHeight="1">
      <c r="A263" s="79"/>
      <c r="B263" s="80">
        <v>26</v>
      </c>
      <c r="C263" s="80"/>
      <c r="D263" s="80"/>
      <c r="E263" s="80"/>
      <c r="F263" s="80"/>
      <c r="G263" s="232" t="s">
        <v>422</v>
      </c>
      <c r="H263" s="45">
        <v>1975</v>
      </c>
      <c r="I263" s="22" t="str">
        <f t="shared" si="10"/>
        <v>Ž</v>
      </c>
      <c r="J263" s="46" t="s">
        <v>294</v>
      </c>
      <c r="K263" s="153">
        <v>71</v>
      </c>
      <c r="L263" s="13">
        <f>COUNTIF(G262:$G$292,G262)</f>
        <v>1</v>
      </c>
      <c r="P263" s="235" t="e">
        <f>MATCH(A263,A$1:A262,0)</f>
        <v>#N/A</v>
      </c>
      <c r="Q263" s="235" t="e">
        <f>MATCH(B263,B$1:B262,0)</f>
        <v>#N/A</v>
      </c>
      <c r="R263" s="235" t="e">
        <f>MATCH(C263,C$1:C262,0)</f>
        <v>#N/A</v>
      </c>
      <c r="S263" s="235" t="e">
        <f>MATCH(D263,D$1:D262,0)</f>
        <v>#N/A</v>
      </c>
      <c r="T263" s="235" t="e">
        <f>MATCH(E263,E$1:E262,0)</f>
        <v>#N/A</v>
      </c>
      <c r="U263" s="235" t="e">
        <f>MATCH(F263,F$1:F262,0)</f>
        <v>#N/A</v>
      </c>
    </row>
    <row r="264" spans="1:21" ht="12" customHeight="1">
      <c r="A264" s="79"/>
      <c r="B264" s="80"/>
      <c r="C264" s="80"/>
      <c r="D264" s="80"/>
      <c r="E264" s="80"/>
      <c r="F264" s="80"/>
      <c r="G264" s="232" t="s">
        <v>423</v>
      </c>
      <c r="H264" s="45">
        <v>1967</v>
      </c>
      <c r="I264" s="22" t="str">
        <f t="shared" si="10"/>
        <v>ŽV</v>
      </c>
      <c r="J264" s="46" t="s">
        <v>316</v>
      </c>
      <c r="K264" s="153">
        <v>72</v>
      </c>
      <c r="L264" s="13">
        <f>COUNTIF(G263:$G$292,G263)</f>
        <v>1</v>
      </c>
      <c r="P264" s="235" t="e">
        <f>MATCH(A264,A$1:A263,0)</f>
        <v>#N/A</v>
      </c>
      <c r="Q264" s="235" t="e">
        <f>MATCH(B264,B$1:B263,0)</f>
        <v>#N/A</v>
      </c>
      <c r="R264" s="235" t="e">
        <f>MATCH(C264,C$1:C263,0)</f>
        <v>#N/A</v>
      </c>
      <c r="S264" s="235" t="e">
        <f>MATCH(D264,D$1:D263,0)</f>
        <v>#N/A</v>
      </c>
      <c r="T264" s="235" t="e">
        <f>MATCH(E264,E$1:E263,0)</f>
        <v>#N/A</v>
      </c>
      <c r="U264" s="235" t="e">
        <f>MATCH(F264,F$1:F263,0)</f>
        <v>#N/A</v>
      </c>
    </row>
    <row r="265" spans="1:21" ht="12" customHeight="1">
      <c r="A265" s="79"/>
      <c r="B265" s="80"/>
      <c r="C265" s="80"/>
      <c r="D265" s="80"/>
      <c r="E265" s="80"/>
      <c r="F265" s="80"/>
      <c r="G265" s="232" t="s">
        <v>424</v>
      </c>
      <c r="H265" s="45">
        <v>1982</v>
      </c>
      <c r="I265" s="22" t="str">
        <f t="shared" si="10"/>
        <v>Ž</v>
      </c>
      <c r="J265" s="46" t="s">
        <v>2</v>
      </c>
      <c r="K265" s="153">
        <v>73</v>
      </c>
      <c r="L265" s="13">
        <f>COUNTIF(G264:$G$292,G264)</f>
        <v>1</v>
      </c>
      <c r="P265" s="235" t="e">
        <f>MATCH(A265,A$1:A264,0)</f>
        <v>#N/A</v>
      </c>
      <c r="Q265" s="235" t="e">
        <f>MATCH(B265,B$1:B264,0)</f>
        <v>#N/A</v>
      </c>
      <c r="R265" s="235" t="e">
        <f>MATCH(C265,C$1:C264,0)</f>
        <v>#N/A</v>
      </c>
      <c r="S265" s="235" t="e">
        <f>MATCH(D265,D$1:D264,0)</f>
        <v>#N/A</v>
      </c>
      <c r="T265" s="235" t="e">
        <f>MATCH(E265,E$1:E264,0)</f>
        <v>#N/A</v>
      </c>
      <c r="U265" s="235" t="e">
        <f>MATCH(F265,F$1:F264,0)</f>
        <v>#N/A</v>
      </c>
    </row>
    <row r="266" spans="1:21" ht="12" customHeight="1">
      <c r="A266" s="79"/>
      <c r="B266" s="80"/>
      <c r="C266" s="80"/>
      <c r="D266" s="80"/>
      <c r="E266" s="80"/>
      <c r="F266" s="80"/>
      <c r="G266" s="232" t="s">
        <v>425</v>
      </c>
      <c r="H266" s="45">
        <v>1978</v>
      </c>
      <c r="I266" s="22" t="str">
        <f t="shared" si="10"/>
        <v>Ž</v>
      </c>
      <c r="J266" s="46" t="s">
        <v>290</v>
      </c>
      <c r="K266" s="153">
        <v>74</v>
      </c>
      <c r="L266" s="13">
        <f>COUNTIF(G265:$G$292,G265)</f>
        <v>1</v>
      </c>
      <c r="P266" s="235" t="e">
        <f>MATCH(A266,A$1:A265,0)</f>
        <v>#N/A</v>
      </c>
      <c r="Q266" s="235" t="e">
        <f>MATCH(B266,B$1:B265,0)</f>
        <v>#N/A</v>
      </c>
      <c r="R266" s="235" t="e">
        <f>MATCH(C266,C$1:C265,0)</f>
        <v>#N/A</v>
      </c>
      <c r="S266" s="235" t="e">
        <f>MATCH(D266,D$1:D265,0)</f>
        <v>#N/A</v>
      </c>
      <c r="T266" s="235" t="e">
        <f>MATCH(E266,E$1:E265,0)</f>
        <v>#N/A</v>
      </c>
      <c r="U266" s="235" t="e">
        <f>MATCH(F266,F$1:F265,0)</f>
        <v>#N/A</v>
      </c>
    </row>
    <row r="267" spans="1:21" ht="12" customHeight="1">
      <c r="A267" s="79"/>
      <c r="B267" s="80"/>
      <c r="C267" s="80"/>
      <c r="D267" s="80"/>
      <c r="E267" s="80"/>
      <c r="F267" s="80"/>
      <c r="G267" s="232" t="s">
        <v>426</v>
      </c>
      <c r="H267" s="45">
        <v>1987</v>
      </c>
      <c r="I267" s="22" t="str">
        <f t="shared" si="10"/>
        <v>Ž</v>
      </c>
      <c r="J267" s="46" t="s">
        <v>464</v>
      </c>
      <c r="K267" s="153">
        <v>75</v>
      </c>
      <c r="L267" s="13">
        <f>COUNTIF(G266:$G$292,G266)</f>
        <v>1</v>
      </c>
      <c r="P267" s="235" t="e">
        <f>MATCH(A267,A$1:A266,0)</f>
        <v>#N/A</v>
      </c>
      <c r="Q267" s="235" t="e">
        <f>MATCH(B267,B$1:B266,0)</f>
        <v>#N/A</v>
      </c>
      <c r="R267" s="235" t="e">
        <f>MATCH(C267,C$1:C266,0)</f>
        <v>#N/A</v>
      </c>
      <c r="S267" s="235" t="e">
        <f>MATCH(D267,D$1:D266,0)</f>
        <v>#N/A</v>
      </c>
      <c r="T267" s="235" t="e">
        <f>MATCH(E267,E$1:E266,0)</f>
        <v>#N/A</v>
      </c>
      <c r="U267" s="235" t="e">
        <f>MATCH(F267,F$1:F266,0)</f>
        <v>#N/A</v>
      </c>
    </row>
    <row r="268" spans="1:21" ht="12" customHeight="1">
      <c r="A268" s="79"/>
      <c r="B268" s="80"/>
      <c r="C268" s="80"/>
      <c r="D268" s="80"/>
      <c r="E268" s="80"/>
      <c r="F268" s="80"/>
      <c r="G268" s="232" t="s">
        <v>427</v>
      </c>
      <c r="H268" s="45">
        <v>1966</v>
      </c>
      <c r="I268" s="22" t="str">
        <f t="shared" si="10"/>
        <v>ŽV</v>
      </c>
      <c r="J268" s="46" t="s">
        <v>464</v>
      </c>
      <c r="K268" s="153">
        <v>76</v>
      </c>
      <c r="L268" s="13">
        <f>COUNTIF(G267:$G$292,G267)</f>
        <v>1</v>
      </c>
      <c r="P268" s="235" t="e">
        <f>MATCH(A268,A$1:A267,0)</f>
        <v>#N/A</v>
      </c>
      <c r="Q268" s="235" t="e">
        <f>MATCH(B268,B$1:B267,0)</f>
        <v>#N/A</v>
      </c>
      <c r="R268" s="235" t="e">
        <f>MATCH(C268,C$1:C267,0)</f>
        <v>#N/A</v>
      </c>
      <c r="S268" s="235" t="e">
        <f>MATCH(D268,D$1:D267,0)</f>
        <v>#N/A</v>
      </c>
      <c r="T268" s="235" t="e">
        <f>MATCH(E268,E$1:E267,0)</f>
        <v>#N/A</v>
      </c>
      <c r="U268" s="235" t="e">
        <f>MATCH(F268,F$1:F267,0)</f>
        <v>#N/A</v>
      </c>
    </row>
    <row r="269" spans="1:21" ht="12" customHeight="1">
      <c r="A269" s="79"/>
      <c r="B269" s="80"/>
      <c r="C269" s="80"/>
      <c r="D269" s="80"/>
      <c r="E269" s="80"/>
      <c r="F269" s="80"/>
      <c r="G269" s="232" t="s">
        <v>428</v>
      </c>
      <c r="H269" s="45">
        <v>1974</v>
      </c>
      <c r="I269" s="22" t="str">
        <f t="shared" si="10"/>
        <v>Ž</v>
      </c>
      <c r="J269" s="46" t="s">
        <v>2</v>
      </c>
      <c r="K269" s="153">
        <v>77</v>
      </c>
      <c r="L269" s="13">
        <f>COUNTIF(G268:$G$292,G268)</f>
        <v>1</v>
      </c>
      <c r="P269" s="235" t="e">
        <f>MATCH(A269,A$1:A268,0)</f>
        <v>#N/A</v>
      </c>
      <c r="Q269" s="235" t="e">
        <f>MATCH(B269,B$1:B268,0)</f>
        <v>#N/A</v>
      </c>
      <c r="R269" s="235" t="e">
        <f>MATCH(C269,C$1:C268,0)</f>
        <v>#N/A</v>
      </c>
      <c r="S269" s="235" t="e">
        <f>MATCH(D269,D$1:D268,0)</f>
        <v>#N/A</v>
      </c>
      <c r="T269" s="235" t="e">
        <f>MATCH(E269,E$1:E268,0)</f>
        <v>#N/A</v>
      </c>
      <c r="U269" s="235" t="e">
        <f>MATCH(F269,F$1:F268,0)</f>
        <v>#N/A</v>
      </c>
    </row>
    <row r="270" spans="1:21" ht="12" customHeight="1">
      <c r="A270" s="79"/>
      <c r="B270" s="80"/>
      <c r="C270" s="80"/>
      <c r="D270" s="80"/>
      <c r="E270" s="80"/>
      <c r="F270" s="80"/>
      <c r="G270" s="232" t="s">
        <v>429</v>
      </c>
      <c r="H270" s="45">
        <v>1990</v>
      </c>
      <c r="I270" s="22" t="str">
        <f t="shared" si="10"/>
        <v>Ž</v>
      </c>
      <c r="J270" s="46" t="s">
        <v>326</v>
      </c>
      <c r="K270" s="153">
        <v>78</v>
      </c>
      <c r="L270" s="13">
        <f>COUNTIF(G269:$G$292,G269)</f>
        <v>1</v>
      </c>
      <c r="P270" s="235" t="e">
        <f>MATCH(A270,A$1:A269,0)</f>
        <v>#N/A</v>
      </c>
      <c r="Q270" s="235" t="e">
        <f>MATCH(B270,B$1:B269,0)</f>
        <v>#N/A</v>
      </c>
      <c r="R270" s="235" t="e">
        <f>MATCH(C270,C$1:C269,0)</f>
        <v>#N/A</v>
      </c>
      <c r="S270" s="235" t="e">
        <f>MATCH(D270,D$1:D269,0)</f>
        <v>#N/A</v>
      </c>
      <c r="T270" s="235" t="e">
        <f>MATCH(E270,E$1:E269,0)</f>
        <v>#N/A</v>
      </c>
      <c r="U270" s="235" t="e">
        <f>MATCH(F270,F$1:F269,0)</f>
        <v>#N/A</v>
      </c>
    </row>
    <row r="271" spans="1:21" ht="12" customHeight="1">
      <c r="A271" s="79"/>
      <c r="B271" s="80"/>
      <c r="C271" s="80"/>
      <c r="D271" s="80"/>
      <c r="E271" s="80"/>
      <c r="F271" s="80"/>
      <c r="G271" s="232" t="s">
        <v>430</v>
      </c>
      <c r="H271" s="45">
        <v>1971</v>
      </c>
      <c r="I271" s="22" t="str">
        <f t="shared" si="10"/>
        <v>ŽV</v>
      </c>
      <c r="J271" s="46" t="s">
        <v>2</v>
      </c>
      <c r="K271" s="153">
        <v>79</v>
      </c>
      <c r="L271" s="13">
        <f>COUNTIF(G270:$G$292,G270)</f>
        <v>1</v>
      </c>
      <c r="P271" s="235" t="e">
        <f>MATCH(A271,A$1:A270,0)</f>
        <v>#N/A</v>
      </c>
      <c r="Q271" s="235" t="e">
        <f>MATCH(B271,B$1:B270,0)</f>
        <v>#N/A</v>
      </c>
      <c r="R271" s="235" t="e">
        <f>MATCH(C271,C$1:C270,0)</f>
        <v>#N/A</v>
      </c>
      <c r="S271" s="235" t="e">
        <f>MATCH(D271,D$1:D270,0)</f>
        <v>#N/A</v>
      </c>
      <c r="T271" s="235" t="e">
        <f>MATCH(E271,E$1:E270,0)</f>
        <v>#N/A</v>
      </c>
      <c r="U271" s="235" t="e">
        <f>MATCH(F271,F$1:F270,0)</f>
        <v>#N/A</v>
      </c>
    </row>
    <row r="272" spans="1:21" ht="12" customHeight="1">
      <c r="A272" s="79"/>
      <c r="B272" s="80"/>
      <c r="C272" s="80"/>
      <c r="D272" s="80"/>
      <c r="E272" s="80"/>
      <c r="F272" s="80"/>
      <c r="G272" s="232" t="s">
        <v>431</v>
      </c>
      <c r="H272" s="45">
        <v>1973</v>
      </c>
      <c r="I272" s="22" t="str">
        <f t="shared" si="10"/>
        <v>ŽV</v>
      </c>
      <c r="J272" s="46" t="s">
        <v>453</v>
      </c>
      <c r="K272" s="153">
        <v>80</v>
      </c>
      <c r="L272" s="13">
        <f>COUNTIF(G271:$G$292,G271)</f>
        <v>1</v>
      </c>
      <c r="P272" s="235" t="e">
        <f>MATCH(A272,A$1:A271,0)</f>
        <v>#N/A</v>
      </c>
      <c r="Q272" s="235" t="e">
        <f>MATCH(B272,B$1:B271,0)</f>
        <v>#N/A</v>
      </c>
      <c r="R272" s="235" t="e">
        <f>MATCH(C272,C$1:C271,0)</f>
        <v>#N/A</v>
      </c>
      <c r="S272" s="235" t="e">
        <f>MATCH(D272,D$1:D271,0)</f>
        <v>#N/A</v>
      </c>
      <c r="T272" s="235" t="e">
        <f>MATCH(E272,E$1:E271,0)</f>
        <v>#N/A</v>
      </c>
      <c r="U272" s="235" t="e">
        <f>MATCH(F272,F$1:F271,0)</f>
        <v>#N/A</v>
      </c>
    </row>
    <row r="273" spans="1:21" ht="12" customHeight="1">
      <c r="A273" s="79">
        <v>46</v>
      </c>
      <c r="B273" s="80"/>
      <c r="C273" s="80"/>
      <c r="D273" s="80"/>
      <c r="E273" s="80"/>
      <c r="F273" s="80"/>
      <c r="G273" s="232" t="s">
        <v>432</v>
      </c>
      <c r="H273" s="45">
        <v>1984</v>
      </c>
      <c r="I273" s="22" t="str">
        <f t="shared" si="10"/>
        <v>Ž</v>
      </c>
      <c r="J273" s="46" t="s">
        <v>2</v>
      </c>
      <c r="K273" s="153">
        <v>81</v>
      </c>
      <c r="L273" s="13">
        <f>COUNTIF(G272:$G$292,G272)</f>
        <v>1</v>
      </c>
      <c r="P273" s="235" t="e">
        <f>MATCH(A273,A$1:A272,0)</f>
        <v>#N/A</v>
      </c>
      <c r="Q273" s="235" t="e">
        <f>MATCH(B273,B$1:B272,0)</f>
        <v>#N/A</v>
      </c>
      <c r="R273" s="235" t="e">
        <f>MATCH(C273,C$1:C272,0)</f>
        <v>#N/A</v>
      </c>
      <c r="S273" s="235" t="e">
        <f>MATCH(D273,D$1:D272,0)</f>
        <v>#N/A</v>
      </c>
      <c r="T273" s="235" t="e">
        <f>MATCH(E273,E$1:E272,0)</f>
        <v>#N/A</v>
      </c>
      <c r="U273" s="235" t="e">
        <f>MATCH(F273,F$1:F272,0)</f>
        <v>#N/A</v>
      </c>
    </row>
    <row r="274" spans="1:21" ht="12" customHeight="1">
      <c r="A274" s="79"/>
      <c r="B274" s="80"/>
      <c r="C274" s="80"/>
      <c r="D274" s="80"/>
      <c r="E274" s="80"/>
      <c r="F274" s="80"/>
      <c r="G274" s="232" t="s">
        <v>433</v>
      </c>
      <c r="H274" s="45">
        <v>1981</v>
      </c>
      <c r="I274" s="22" t="str">
        <f t="shared" si="10"/>
        <v>Ž</v>
      </c>
      <c r="J274" s="46" t="s">
        <v>2</v>
      </c>
      <c r="K274" s="153">
        <v>82</v>
      </c>
      <c r="L274" s="13">
        <f>COUNTIF(G273:$G$292,G273)</f>
        <v>1</v>
      </c>
      <c r="P274" s="235" t="e">
        <f>MATCH(A274,A$1:A273,0)</f>
        <v>#N/A</v>
      </c>
      <c r="Q274" s="235" t="e">
        <f>MATCH(B274,B$1:B273,0)</f>
        <v>#N/A</v>
      </c>
      <c r="R274" s="235" t="e">
        <f>MATCH(C274,C$1:C273,0)</f>
        <v>#N/A</v>
      </c>
      <c r="S274" s="235" t="e">
        <f>MATCH(D274,D$1:D273,0)</f>
        <v>#N/A</v>
      </c>
      <c r="T274" s="235" t="e">
        <f>MATCH(E274,E$1:E273,0)</f>
        <v>#N/A</v>
      </c>
      <c r="U274" s="235" t="e">
        <f>MATCH(F274,F$1:F273,0)</f>
        <v>#N/A</v>
      </c>
    </row>
    <row r="275" spans="1:21" ht="12" customHeight="1">
      <c r="A275" s="79"/>
      <c r="B275" s="80"/>
      <c r="C275" s="80"/>
      <c r="D275" s="80"/>
      <c r="E275" s="80"/>
      <c r="F275" s="80"/>
      <c r="G275" s="232" t="s">
        <v>434</v>
      </c>
      <c r="H275" s="45">
        <v>1964</v>
      </c>
      <c r="I275" s="22" t="str">
        <f t="shared" si="10"/>
        <v>ŽV</v>
      </c>
      <c r="J275" s="46" t="s">
        <v>305</v>
      </c>
      <c r="K275" s="153">
        <v>83</v>
      </c>
      <c r="L275" s="13">
        <f>COUNTIF(G274:$G$292,G274)</f>
        <v>1</v>
      </c>
      <c r="P275" s="235" t="e">
        <f>MATCH(A275,A$1:A274,0)</f>
        <v>#N/A</v>
      </c>
      <c r="Q275" s="235" t="e">
        <f>MATCH(B275,B$1:B274,0)</f>
        <v>#N/A</v>
      </c>
      <c r="R275" s="235" t="e">
        <f>MATCH(C275,C$1:C274,0)</f>
        <v>#N/A</v>
      </c>
      <c r="S275" s="235" t="e">
        <f>MATCH(D275,D$1:D274,0)</f>
        <v>#N/A</v>
      </c>
      <c r="T275" s="235" t="e">
        <f>MATCH(E275,E$1:E274,0)</f>
        <v>#N/A</v>
      </c>
      <c r="U275" s="235" t="e">
        <f>MATCH(F275,F$1:F274,0)</f>
        <v>#N/A</v>
      </c>
    </row>
    <row r="276" spans="1:21" ht="12" customHeight="1">
      <c r="A276" s="79">
        <v>49</v>
      </c>
      <c r="B276" s="80">
        <v>51</v>
      </c>
      <c r="C276" s="80">
        <v>46</v>
      </c>
      <c r="D276" s="80"/>
      <c r="E276" s="80"/>
      <c r="F276" s="80"/>
      <c r="G276" s="232" t="s">
        <v>435</v>
      </c>
      <c r="H276" s="45">
        <v>1994</v>
      </c>
      <c r="I276" s="22" t="str">
        <f t="shared" si="10"/>
        <v>Ž</v>
      </c>
      <c r="J276" s="46" t="s">
        <v>462</v>
      </c>
      <c r="K276" s="153">
        <v>84</v>
      </c>
      <c r="L276" s="13">
        <f>COUNTIF(G275:$G$292,G275)</f>
        <v>1</v>
      </c>
      <c r="P276" s="235" t="e">
        <f>MATCH(A276,A$1:A275,0)</f>
        <v>#N/A</v>
      </c>
      <c r="Q276" s="235" t="e">
        <f>MATCH(B276,B$1:B275,0)</f>
        <v>#N/A</v>
      </c>
      <c r="R276" s="235" t="e">
        <f>MATCH(C276,C$1:C275,0)</f>
        <v>#N/A</v>
      </c>
      <c r="S276" s="235" t="e">
        <f>MATCH(D276,D$1:D275,0)</f>
        <v>#N/A</v>
      </c>
      <c r="T276" s="235" t="e">
        <f>MATCH(E276,E$1:E275,0)</f>
        <v>#N/A</v>
      </c>
      <c r="U276" s="235" t="e">
        <f>MATCH(F276,F$1:F275,0)</f>
        <v>#N/A</v>
      </c>
    </row>
    <row r="277" spans="1:21" ht="12" customHeight="1">
      <c r="A277" s="79"/>
      <c r="B277" s="80"/>
      <c r="C277" s="80"/>
      <c r="D277" s="80"/>
      <c r="E277" s="80"/>
      <c r="F277" s="80"/>
      <c r="G277" s="232" t="s">
        <v>436</v>
      </c>
      <c r="H277" s="45">
        <v>1993</v>
      </c>
      <c r="I277" s="22" t="str">
        <f t="shared" si="10"/>
        <v>Ž</v>
      </c>
      <c r="J277" s="46" t="s">
        <v>453</v>
      </c>
      <c r="K277" s="153">
        <v>85</v>
      </c>
      <c r="L277" s="13">
        <f>COUNTIF(G276:$G$292,G276)</f>
        <v>1</v>
      </c>
      <c r="P277" s="235" t="e">
        <f>MATCH(A277,A$1:A276,0)</f>
        <v>#N/A</v>
      </c>
      <c r="Q277" s="235" t="e">
        <f>MATCH(B277,B$1:B276,0)</f>
        <v>#N/A</v>
      </c>
      <c r="R277" s="235" t="e">
        <f>MATCH(C277,C$1:C276,0)</f>
        <v>#N/A</v>
      </c>
      <c r="S277" s="235" t="e">
        <f>MATCH(D277,D$1:D276,0)</f>
        <v>#N/A</v>
      </c>
      <c r="T277" s="235" t="e">
        <f>MATCH(E277,E$1:E276,0)</f>
        <v>#N/A</v>
      </c>
      <c r="U277" s="235" t="e">
        <f>MATCH(F277,F$1:F276,0)</f>
        <v>#N/A</v>
      </c>
    </row>
    <row r="278" spans="1:21" ht="12" customHeight="1">
      <c r="A278" s="79"/>
      <c r="B278" s="80"/>
      <c r="C278" s="80"/>
      <c r="D278" s="80"/>
      <c r="E278" s="80"/>
      <c r="F278" s="80"/>
      <c r="G278" s="232" t="s">
        <v>437</v>
      </c>
      <c r="H278" s="45">
        <v>1994</v>
      </c>
      <c r="I278" s="22" t="str">
        <f t="shared" si="10"/>
        <v>Ž</v>
      </c>
      <c r="J278" s="46" t="s">
        <v>465</v>
      </c>
      <c r="K278" s="153">
        <v>86</v>
      </c>
      <c r="L278" s="13">
        <f>COUNTIF(G277:$G$292,G277)</f>
        <v>1</v>
      </c>
      <c r="P278" s="235" t="e">
        <f>MATCH(A278,A$1:A277,0)</f>
        <v>#N/A</v>
      </c>
      <c r="Q278" s="235" t="e">
        <f>MATCH(B278,B$1:B277,0)</f>
        <v>#N/A</v>
      </c>
      <c r="R278" s="235" t="e">
        <f>MATCH(C278,C$1:C277,0)</f>
        <v>#N/A</v>
      </c>
      <c r="S278" s="235" t="e">
        <f>MATCH(D278,D$1:D277,0)</f>
        <v>#N/A</v>
      </c>
      <c r="T278" s="235" t="e">
        <f>MATCH(E278,E$1:E277,0)</f>
        <v>#N/A</v>
      </c>
      <c r="U278" s="235" t="e">
        <f>MATCH(F278,F$1:F277,0)</f>
        <v>#N/A</v>
      </c>
    </row>
    <row r="279" spans="1:21" ht="12" customHeight="1">
      <c r="A279" s="79"/>
      <c r="B279" s="80"/>
      <c r="C279" s="80"/>
      <c r="D279" s="80"/>
      <c r="E279" s="80"/>
      <c r="F279" s="80"/>
      <c r="G279" s="232" t="s">
        <v>438</v>
      </c>
      <c r="H279" s="45">
        <v>1990</v>
      </c>
      <c r="I279" s="22" t="str">
        <f t="shared" si="10"/>
        <v>Ž</v>
      </c>
      <c r="J279" s="46" t="s">
        <v>3</v>
      </c>
      <c r="K279" s="153">
        <v>87</v>
      </c>
      <c r="L279" s="13">
        <f>COUNTIF(G278:$G$292,G278)</f>
        <v>1</v>
      </c>
      <c r="P279" s="235" t="e">
        <f>MATCH(A279,A$1:A278,0)</f>
        <v>#N/A</v>
      </c>
      <c r="Q279" s="235" t="e">
        <f>MATCH(B279,B$1:B278,0)</f>
        <v>#N/A</v>
      </c>
      <c r="R279" s="235" t="e">
        <f>MATCH(C279,C$1:C278,0)</f>
        <v>#N/A</v>
      </c>
      <c r="S279" s="235" t="e">
        <f>MATCH(D279,D$1:D278,0)</f>
        <v>#N/A</v>
      </c>
      <c r="T279" s="235" t="e">
        <f>MATCH(E279,E$1:E278,0)</f>
        <v>#N/A</v>
      </c>
      <c r="U279" s="235" t="e">
        <f>MATCH(F279,F$1:F278,0)</f>
        <v>#N/A</v>
      </c>
    </row>
    <row r="280" spans="1:21" ht="12" customHeight="1">
      <c r="A280" s="79"/>
      <c r="B280" s="80"/>
      <c r="C280" s="80"/>
      <c r="D280" s="80"/>
      <c r="E280" s="80"/>
      <c r="F280" s="80"/>
      <c r="G280" s="232" t="s">
        <v>439</v>
      </c>
      <c r="H280" s="45">
        <v>1971</v>
      </c>
      <c r="I280" s="22" t="str">
        <f t="shared" si="10"/>
        <v>ŽV</v>
      </c>
      <c r="J280" s="46" t="s">
        <v>466</v>
      </c>
      <c r="K280" s="153">
        <v>88</v>
      </c>
      <c r="L280" s="13">
        <f>COUNTIF(G279:$G$292,G279)</f>
        <v>1</v>
      </c>
      <c r="P280" s="235" t="e">
        <f>MATCH(A280,A$1:A279,0)</f>
        <v>#N/A</v>
      </c>
      <c r="Q280" s="235" t="e">
        <f>MATCH(B280,B$1:B279,0)</f>
        <v>#N/A</v>
      </c>
      <c r="R280" s="235" t="e">
        <f>MATCH(C280,C$1:C279,0)</f>
        <v>#N/A</v>
      </c>
      <c r="S280" s="235" t="e">
        <f>MATCH(D280,D$1:D279,0)</f>
        <v>#N/A</v>
      </c>
      <c r="T280" s="235" t="e">
        <f>MATCH(E280,E$1:E279,0)</f>
        <v>#N/A</v>
      </c>
      <c r="U280" s="235" t="e">
        <f>MATCH(F280,F$1:F279,0)</f>
        <v>#N/A</v>
      </c>
    </row>
    <row r="281" spans="1:21" ht="12" customHeight="1">
      <c r="A281" s="79"/>
      <c r="B281" s="80"/>
      <c r="C281" s="80"/>
      <c r="D281" s="80"/>
      <c r="E281" s="80"/>
      <c r="F281" s="80"/>
      <c r="G281" s="232" t="s">
        <v>440</v>
      </c>
      <c r="H281" s="45">
        <v>1991</v>
      </c>
      <c r="I281" s="22" t="str">
        <f t="shared" si="10"/>
        <v>Ž</v>
      </c>
      <c r="J281" s="46" t="s">
        <v>2</v>
      </c>
      <c r="K281" s="153">
        <v>89</v>
      </c>
      <c r="L281" s="13">
        <f>COUNTIF(G280:$G$292,G280)</f>
        <v>1</v>
      </c>
      <c r="P281" s="235" t="e">
        <f>MATCH(A281,A$1:A280,0)</f>
        <v>#N/A</v>
      </c>
      <c r="Q281" s="235" t="e">
        <f>MATCH(B281,B$1:B280,0)</f>
        <v>#N/A</v>
      </c>
      <c r="R281" s="235" t="e">
        <f>MATCH(C281,C$1:C280,0)</f>
        <v>#N/A</v>
      </c>
      <c r="S281" s="235" t="e">
        <f>MATCH(D281,D$1:D280,0)</f>
        <v>#N/A</v>
      </c>
      <c r="T281" s="235" t="e">
        <f>MATCH(E281,E$1:E280,0)</f>
        <v>#N/A</v>
      </c>
      <c r="U281" s="235" t="e">
        <f>MATCH(F281,F$1:F280,0)</f>
        <v>#N/A</v>
      </c>
    </row>
    <row r="282" spans="1:21" ht="12" customHeight="1">
      <c r="A282" s="79"/>
      <c r="B282" s="80"/>
      <c r="C282" s="80"/>
      <c r="D282" s="80"/>
      <c r="E282" s="80"/>
      <c r="F282" s="80"/>
      <c r="G282" s="232" t="s">
        <v>441</v>
      </c>
      <c r="H282" s="45">
        <v>1987</v>
      </c>
      <c r="I282" s="22" t="str">
        <f t="shared" si="10"/>
        <v>Ž</v>
      </c>
      <c r="J282" s="46" t="s">
        <v>2</v>
      </c>
      <c r="K282" s="153">
        <v>90</v>
      </c>
      <c r="L282" s="13">
        <f>COUNTIF(G281:$G$292,G281)</f>
        <v>1</v>
      </c>
      <c r="P282" s="235" t="e">
        <f>MATCH(A282,A$1:A281,0)</f>
        <v>#N/A</v>
      </c>
      <c r="Q282" s="235" t="e">
        <f>MATCH(B282,B$1:B281,0)</f>
        <v>#N/A</v>
      </c>
      <c r="R282" s="235" t="e">
        <f>MATCH(C282,C$1:C281,0)</f>
        <v>#N/A</v>
      </c>
      <c r="S282" s="235" t="e">
        <f>MATCH(D282,D$1:D281,0)</f>
        <v>#N/A</v>
      </c>
      <c r="T282" s="235" t="e">
        <f>MATCH(E282,E$1:E281,0)</f>
        <v>#N/A</v>
      </c>
      <c r="U282" s="235" t="e">
        <f>MATCH(F282,F$1:F281,0)</f>
        <v>#N/A</v>
      </c>
    </row>
    <row r="283" spans="1:21" ht="12" customHeight="1">
      <c r="A283" s="79"/>
      <c r="B283" s="80"/>
      <c r="C283" s="80"/>
      <c r="D283" s="80"/>
      <c r="E283" s="80"/>
      <c r="F283" s="80"/>
      <c r="G283" s="232" t="s">
        <v>442</v>
      </c>
      <c r="H283" s="45">
        <v>1975</v>
      </c>
      <c r="I283" s="22" t="str">
        <f t="shared" si="10"/>
        <v>Ž</v>
      </c>
      <c r="J283" s="46" t="s">
        <v>467</v>
      </c>
      <c r="K283" s="153">
        <v>91</v>
      </c>
      <c r="L283" s="13">
        <f>COUNTIF(G282:$G$292,G282)</f>
        <v>1</v>
      </c>
      <c r="P283" s="235" t="e">
        <f>MATCH(A283,A$1:A282,0)</f>
        <v>#N/A</v>
      </c>
      <c r="Q283" s="235" t="e">
        <f>MATCH(B283,B$1:B282,0)</f>
        <v>#N/A</v>
      </c>
      <c r="R283" s="235" t="e">
        <f>MATCH(C283,C$1:C282,0)</f>
        <v>#N/A</v>
      </c>
      <c r="S283" s="235" t="e">
        <f>MATCH(D283,D$1:D282,0)</f>
        <v>#N/A</v>
      </c>
      <c r="T283" s="235" t="e">
        <f>MATCH(E283,E$1:E282,0)</f>
        <v>#N/A</v>
      </c>
      <c r="U283" s="235" t="e">
        <f>MATCH(F283,F$1:F282,0)</f>
        <v>#N/A</v>
      </c>
    </row>
    <row r="284" spans="1:21" ht="12" customHeight="1">
      <c r="A284" s="79"/>
      <c r="B284" s="80"/>
      <c r="C284" s="80"/>
      <c r="D284" s="80"/>
      <c r="E284" s="80"/>
      <c r="F284" s="80"/>
      <c r="G284" s="232" t="s">
        <v>443</v>
      </c>
      <c r="H284" s="45">
        <v>1985</v>
      </c>
      <c r="I284" s="22" t="str">
        <f t="shared" si="10"/>
        <v>Ž</v>
      </c>
      <c r="J284" s="46" t="s">
        <v>2</v>
      </c>
      <c r="K284" s="153">
        <v>92</v>
      </c>
      <c r="L284" s="13">
        <f>COUNTIF(G283:$G$292,G283)</f>
        <v>1</v>
      </c>
      <c r="P284" s="235" t="e">
        <f>MATCH(A284,A$1:A283,0)</f>
        <v>#N/A</v>
      </c>
      <c r="Q284" s="235" t="e">
        <f>MATCH(B284,B$1:B283,0)</f>
        <v>#N/A</v>
      </c>
      <c r="R284" s="235" t="e">
        <f>MATCH(C284,C$1:C283,0)</f>
        <v>#N/A</v>
      </c>
      <c r="S284" s="235" t="e">
        <f>MATCH(D284,D$1:D283,0)</f>
        <v>#N/A</v>
      </c>
      <c r="T284" s="235" t="e">
        <f>MATCH(E284,E$1:E283,0)</f>
        <v>#N/A</v>
      </c>
      <c r="U284" s="235" t="e">
        <f>MATCH(F284,F$1:F283,0)</f>
        <v>#N/A</v>
      </c>
    </row>
    <row r="285" spans="1:21" ht="12" customHeight="1">
      <c r="A285" s="79"/>
      <c r="B285" s="80"/>
      <c r="C285" s="80"/>
      <c r="D285" s="80"/>
      <c r="E285" s="80"/>
      <c r="F285" s="80"/>
      <c r="G285" s="232" t="s">
        <v>444</v>
      </c>
      <c r="H285" s="45">
        <v>1975</v>
      </c>
      <c r="I285" s="22" t="str">
        <f t="shared" si="10"/>
        <v>Ž</v>
      </c>
      <c r="J285" s="46" t="s">
        <v>19</v>
      </c>
      <c r="K285" s="153">
        <v>93</v>
      </c>
      <c r="L285" s="13">
        <f>COUNTIF(G284:$G$292,G284)</f>
        <v>1</v>
      </c>
      <c r="P285" s="235" t="e">
        <f>MATCH(A285,A$1:A284,0)</f>
        <v>#N/A</v>
      </c>
      <c r="Q285" s="235" t="e">
        <f>MATCH(B285,B$1:B284,0)</f>
        <v>#N/A</v>
      </c>
      <c r="R285" s="235" t="e">
        <f>MATCH(C285,C$1:C284,0)</f>
        <v>#N/A</v>
      </c>
      <c r="S285" s="235" t="e">
        <f>MATCH(D285,D$1:D284,0)</f>
        <v>#N/A</v>
      </c>
      <c r="T285" s="235" t="e">
        <f>MATCH(E285,E$1:E284,0)</f>
        <v>#N/A</v>
      </c>
      <c r="U285" s="235" t="e">
        <f>MATCH(F285,F$1:F284,0)</f>
        <v>#N/A</v>
      </c>
    </row>
    <row r="286" spans="1:21" ht="12" customHeight="1">
      <c r="A286" s="79"/>
      <c r="B286" s="80"/>
      <c r="C286" s="80"/>
      <c r="D286" s="80"/>
      <c r="E286" s="80"/>
      <c r="F286" s="80"/>
      <c r="G286" s="232" t="s">
        <v>449</v>
      </c>
      <c r="H286" s="45">
        <v>1977</v>
      </c>
      <c r="I286" s="22" t="str">
        <f t="shared" si="10"/>
        <v>Ž</v>
      </c>
      <c r="J286" s="46" t="s">
        <v>469</v>
      </c>
      <c r="K286" s="153">
        <v>94</v>
      </c>
      <c r="L286" s="13">
        <f>COUNTIF(G285:$G$292,G285)</f>
        <v>1</v>
      </c>
      <c r="P286" s="235" t="e">
        <f>MATCH(A286,A$1:A285,0)</f>
        <v>#N/A</v>
      </c>
      <c r="Q286" s="235" t="e">
        <f>MATCH(B286,B$1:B285,0)</f>
        <v>#N/A</v>
      </c>
      <c r="R286" s="235" t="e">
        <f>MATCH(C286,C$1:C285,0)</f>
        <v>#N/A</v>
      </c>
      <c r="S286" s="235" t="e">
        <f>MATCH(D286,D$1:D285,0)</f>
        <v>#N/A</v>
      </c>
      <c r="T286" s="235" t="e">
        <f>MATCH(E286,E$1:E285,0)</f>
        <v>#N/A</v>
      </c>
      <c r="U286" s="235" t="e">
        <f>MATCH(F286,F$1:F285,0)</f>
        <v>#N/A</v>
      </c>
    </row>
    <row r="287" spans="1:21" ht="12" customHeight="1">
      <c r="A287" s="79"/>
      <c r="B287" s="80"/>
      <c r="C287" s="80"/>
      <c r="D287" s="80"/>
      <c r="E287" s="80"/>
      <c r="F287" s="80"/>
      <c r="G287" s="232" t="s">
        <v>445</v>
      </c>
      <c r="H287" s="45">
        <v>1973</v>
      </c>
      <c r="I287" s="22" t="str">
        <f t="shared" si="10"/>
        <v>ŽV</v>
      </c>
      <c r="J287" s="46" t="s">
        <v>3</v>
      </c>
      <c r="K287" s="153">
        <v>95</v>
      </c>
      <c r="L287" s="13">
        <f>COUNTIF(G286:$G$292,G286)</f>
        <v>1</v>
      </c>
      <c r="P287" s="235" t="e">
        <f>MATCH(A287,A$1:A286,0)</f>
        <v>#N/A</v>
      </c>
      <c r="Q287" s="235" t="e">
        <f>MATCH(B287,B$1:B286,0)</f>
        <v>#N/A</v>
      </c>
      <c r="R287" s="235" t="e">
        <f>MATCH(C287,C$1:C286,0)</f>
        <v>#N/A</v>
      </c>
      <c r="S287" s="235" t="e">
        <f>MATCH(D287,D$1:D286,0)</f>
        <v>#N/A</v>
      </c>
      <c r="T287" s="235" t="e">
        <f>MATCH(E287,E$1:E286,0)</f>
        <v>#N/A</v>
      </c>
      <c r="U287" s="235" t="e">
        <f>MATCH(F287,F$1:F286,0)</f>
        <v>#N/A</v>
      </c>
    </row>
    <row r="288" spans="1:21" ht="12" customHeight="1">
      <c r="A288" s="79">
        <v>64</v>
      </c>
      <c r="B288" s="80">
        <v>25</v>
      </c>
      <c r="C288" s="80">
        <v>25</v>
      </c>
      <c r="D288" s="80"/>
      <c r="E288" s="80"/>
      <c r="F288" s="80"/>
      <c r="G288" s="232" t="s">
        <v>446</v>
      </c>
      <c r="H288" s="45">
        <v>1962</v>
      </c>
      <c r="I288" s="22" t="str">
        <f t="shared" si="10"/>
        <v>ŽV</v>
      </c>
      <c r="J288" s="46" t="s">
        <v>297</v>
      </c>
      <c r="K288" s="153">
        <v>96</v>
      </c>
      <c r="L288" s="13">
        <f>COUNTIF(G287:$G$292,G287)</f>
        <v>1</v>
      </c>
      <c r="P288" s="235" t="e">
        <f>MATCH(A288,A$1:A287,0)</f>
        <v>#N/A</v>
      </c>
      <c r="Q288" s="235" t="e">
        <f>MATCH(B288,B$1:B287,0)</f>
        <v>#N/A</v>
      </c>
      <c r="R288" s="235" t="e">
        <f>MATCH(C288,C$1:C287,0)</f>
        <v>#N/A</v>
      </c>
      <c r="S288" s="235" t="e">
        <f>MATCH(D288,D$1:D287,0)</f>
        <v>#N/A</v>
      </c>
      <c r="T288" s="235" t="e">
        <f>MATCH(E288,E$1:E287,0)</f>
        <v>#N/A</v>
      </c>
      <c r="U288" s="235" t="e">
        <f>MATCH(F288,F$1:F287,0)</f>
        <v>#N/A</v>
      </c>
    </row>
    <row r="289" spans="1:21" ht="12" customHeight="1">
      <c r="A289" s="79"/>
      <c r="B289" s="80"/>
      <c r="C289" s="80"/>
      <c r="D289" s="80"/>
      <c r="E289" s="80"/>
      <c r="F289" s="80"/>
      <c r="H289" s="45"/>
      <c r="I289" s="22" t="str">
        <f>IF((RIGHT($A$1,4)-H289)&gt;39,"ŽV","Ž")</f>
        <v>ŽV</v>
      </c>
      <c r="J289" s="46"/>
      <c r="K289" s="153">
        <v>97</v>
      </c>
      <c r="L289" s="13">
        <f>COUNTIF(G288:$G$292,G288)</f>
        <v>1</v>
      </c>
      <c r="P289" s="235" t="e">
        <f>MATCH(A289,A$1:A288,0)</f>
        <v>#N/A</v>
      </c>
      <c r="Q289" s="235" t="e">
        <f>MATCH(B289,B$1:B288,0)</f>
        <v>#N/A</v>
      </c>
      <c r="R289" s="235" t="e">
        <f>MATCH(C289,C$1:C288,0)</f>
        <v>#N/A</v>
      </c>
      <c r="S289" s="235" t="e">
        <f>MATCH(D289,D$1:D288,0)</f>
        <v>#N/A</v>
      </c>
      <c r="T289" s="235" t="e">
        <f>MATCH(E289,E$1:E288,0)</f>
        <v>#N/A</v>
      </c>
      <c r="U289" s="235" t="e">
        <f>MATCH(F289,F$1:F288,0)</f>
        <v>#N/A</v>
      </c>
    </row>
    <row r="290" spans="1:21" ht="12" customHeight="1">
      <c r="A290" s="79"/>
      <c r="B290" s="80"/>
      <c r="C290" s="80"/>
      <c r="D290" s="80"/>
      <c r="E290" s="80"/>
      <c r="F290" s="80"/>
      <c r="G290" s="232"/>
      <c r="H290" s="45"/>
      <c r="I290" s="22" t="str">
        <f>IF((RIGHT($A$1,4)-H290)&gt;39,"ŽV","Ž")</f>
        <v>ŽV</v>
      </c>
      <c r="J290" s="46"/>
      <c r="K290" s="153">
        <v>98</v>
      </c>
      <c r="L290" s="13">
        <f>COUNTIF(G185:$G$292,G185)</f>
        <v>1</v>
      </c>
      <c r="P290" s="235" t="e">
        <f>MATCH(A290,A$1:A289,0)</f>
        <v>#N/A</v>
      </c>
      <c r="Q290" s="235" t="e">
        <f>MATCH(B290,B$1:B289,0)</f>
        <v>#N/A</v>
      </c>
      <c r="R290" s="235" t="e">
        <f>MATCH(C290,C$1:C289,0)</f>
        <v>#N/A</v>
      </c>
      <c r="S290" s="235" t="e">
        <f>MATCH(D290,D$1:D289,0)</f>
        <v>#N/A</v>
      </c>
      <c r="T290" s="235" t="e">
        <f>MATCH(E290,E$1:E289,0)</f>
        <v>#N/A</v>
      </c>
      <c r="U290" s="235" t="e">
        <f>MATCH(F290,F$1:F289,0)</f>
        <v>#N/A</v>
      </c>
    </row>
    <row r="291" spans="1:21" ht="12" customHeight="1">
      <c r="A291" s="79"/>
      <c r="B291" s="80"/>
      <c r="C291" s="80"/>
      <c r="D291" s="80"/>
      <c r="E291" s="80"/>
      <c r="F291" s="80"/>
      <c r="G291" s="232"/>
      <c r="H291" s="45"/>
      <c r="I291" s="22" t="str">
        <f>IF((RIGHT($A$1,4)-H291)&gt;39,"ŽV","Ž")</f>
        <v>ŽV</v>
      </c>
      <c r="J291" s="46"/>
      <c r="K291" s="153">
        <v>99</v>
      </c>
      <c r="L291" s="13">
        <f>COUNTIF(G290:$G$292,G290)</f>
        <v>0</v>
      </c>
      <c r="P291" s="235" t="e">
        <f>MATCH(A291,A$1:A290,0)</f>
        <v>#N/A</v>
      </c>
      <c r="Q291" s="235" t="e">
        <f>MATCH(B291,B$1:B290,0)</f>
        <v>#N/A</v>
      </c>
      <c r="R291" s="235" t="e">
        <f>MATCH(C291,C$1:C290,0)</f>
        <v>#N/A</v>
      </c>
      <c r="S291" s="235" t="e">
        <f>MATCH(D291,D$1:D290,0)</f>
        <v>#N/A</v>
      </c>
      <c r="T291" s="235" t="e">
        <f>MATCH(E291,E$1:E290,0)</f>
        <v>#N/A</v>
      </c>
      <c r="U291" s="235" t="e">
        <f>MATCH(F291,F$1:F290,0)</f>
        <v>#N/A</v>
      </c>
    </row>
    <row r="292" spans="1:21" ht="12" customHeight="1" thickBot="1">
      <c r="A292" s="79"/>
      <c r="B292" s="80"/>
      <c r="C292" s="80"/>
      <c r="D292" s="80"/>
      <c r="E292" s="80"/>
      <c r="F292" s="80"/>
      <c r="G292" s="232"/>
      <c r="H292" s="45"/>
      <c r="I292" s="22"/>
      <c r="J292" s="46"/>
      <c r="K292" s="153">
        <v>100</v>
      </c>
      <c r="L292" s="13">
        <f>COUNTIF(G291:$G$292,G291)</f>
        <v>0</v>
      </c>
      <c r="P292" s="235" t="e">
        <f>MATCH(A292,A$1:A291,0)</f>
        <v>#N/A</v>
      </c>
      <c r="Q292" s="235" t="e">
        <f>MATCH(B292,B$1:B291,0)</f>
        <v>#N/A</v>
      </c>
      <c r="R292" s="235" t="e">
        <f>MATCH(C292,C$1:C291,0)</f>
        <v>#N/A</v>
      </c>
      <c r="S292" s="235" t="e">
        <f>MATCH(D292,D$1:D291,0)</f>
        <v>#N/A</v>
      </c>
      <c r="T292" s="235" t="e">
        <f>MATCH(E292,E$1:E291,0)</f>
        <v>#N/A</v>
      </c>
      <c r="U292" s="235" t="e">
        <f>MATCH(F292,F$1:F291,0)</f>
        <v>#N/A</v>
      </c>
    </row>
    <row r="293" spans="1:21" ht="12" customHeight="1" thickBot="1">
      <c r="A293" s="81">
        <f aca="true" t="shared" si="11" ref="A293:F293">COUNTIF(A3:A292,"&gt;0")</f>
        <v>75</v>
      </c>
      <c r="B293" s="82">
        <f t="shared" si="11"/>
        <v>68</v>
      </c>
      <c r="C293" s="82">
        <f t="shared" si="11"/>
        <v>65</v>
      </c>
      <c r="D293" s="82">
        <f t="shared" si="11"/>
        <v>0</v>
      </c>
      <c r="E293" s="82">
        <f t="shared" si="11"/>
        <v>0</v>
      </c>
      <c r="F293" s="82">
        <f t="shared" si="11"/>
        <v>0</v>
      </c>
      <c r="G293" s="83" t="s">
        <v>35</v>
      </c>
      <c r="H293" s="73"/>
      <c r="I293" s="73"/>
      <c r="J293" s="74"/>
      <c r="P293" s="235">
        <f>MATCH(A293,A$1:A292,0)</f>
        <v>115</v>
      </c>
      <c r="Q293" s="235">
        <f>MATCH(B293,B$1:B292,0)</f>
        <v>115</v>
      </c>
      <c r="R293" s="235">
        <f>MATCH(C293,C$1:C292,0)</f>
        <v>131</v>
      </c>
      <c r="S293" s="235" t="e">
        <f>MATCH(D293,D$1:D292,0)</f>
        <v>#N/A</v>
      </c>
      <c r="T293" s="235" t="e">
        <f>MATCH(E293,E$1:E292,0)</f>
        <v>#N/A</v>
      </c>
      <c r="U293" s="235" t="e">
        <f>MATCH(F293,F$1:F292,0)</f>
        <v>#N/A</v>
      </c>
    </row>
    <row r="294" spans="7:21" ht="12.75">
      <c r="G294" s="49"/>
      <c r="H294" s="50"/>
      <c r="I294" s="50"/>
      <c r="J294" s="12"/>
      <c r="L294" s="257"/>
      <c r="P294" s="235" t="e">
        <f>MATCH(A294,A$1:A293,0)</f>
        <v>#N/A</v>
      </c>
      <c r="Q294" s="235" t="e">
        <f>MATCH(B294,B$1:B293,0)</f>
        <v>#N/A</v>
      </c>
      <c r="R294" s="235" t="e">
        <f>MATCH(C294,C$1:C293,0)</f>
        <v>#N/A</v>
      </c>
      <c r="S294" s="235">
        <f>MATCH(D294,D$1:D293,0)</f>
        <v>293</v>
      </c>
      <c r="T294" s="235">
        <f>MATCH(E294,E$1:E293,0)</f>
        <v>293</v>
      </c>
      <c r="U294" s="235">
        <f>MATCH(F294,F$1:F293,0)</f>
        <v>293</v>
      </c>
    </row>
    <row r="295" spans="7:10" ht="12.75">
      <c r="G295" s="49"/>
      <c r="H295" s="50"/>
      <c r="I295" s="50"/>
      <c r="J295" s="12"/>
    </row>
    <row r="296" spans="7:10" ht="12.75">
      <c r="G296" s="49"/>
      <c r="H296" s="50"/>
      <c r="I296" s="50"/>
      <c r="J296" s="12"/>
    </row>
    <row r="297" spans="7:10" ht="12.75">
      <c r="G297" s="49"/>
      <c r="H297" s="50"/>
      <c r="I297" s="50"/>
      <c r="J297" s="12"/>
    </row>
    <row r="298" spans="7:10" ht="12.75">
      <c r="G298" s="49"/>
      <c r="H298" s="50"/>
      <c r="I298" s="50"/>
      <c r="J298" s="12"/>
    </row>
    <row r="299" spans="7:10" ht="12.75">
      <c r="G299" s="54"/>
      <c r="H299" s="50"/>
      <c r="I299" s="50"/>
      <c r="J299" s="12"/>
    </row>
    <row r="300" spans="7:10" ht="12.75">
      <c r="G300" s="49"/>
      <c r="H300" s="50"/>
      <c r="I300" s="50"/>
      <c r="J300" s="12"/>
    </row>
    <row r="301" spans="7:10" ht="12.75">
      <c r="G301" s="49"/>
      <c r="H301" s="50"/>
      <c r="I301" s="50"/>
      <c r="J301" s="12"/>
    </row>
    <row r="302" spans="7:10" ht="12.75">
      <c r="G302" s="62"/>
      <c r="I302" s="50"/>
      <c r="J302" s="12"/>
    </row>
    <row r="303" spans="7:10" ht="12.75">
      <c r="G303" s="62"/>
      <c r="H303" s="50"/>
      <c r="I303" s="50"/>
      <c r="J303" s="12"/>
    </row>
    <row r="304" spans="7:10" ht="12.75">
      <c r="G304" s="63"/>
      <c r="H304" s="55"/>
      <c r="I304" s="55"/>
      <c r="J304" s="56"/>
    </row>
    <row r="305" spans="7:10" ht="12.75">
      <c r="G305" s="49"/>
      <c r="H305" s="50"/>
      <c r="I305" s="50"/>
      <c r="J305" s="12"/>
    </row>
    <row r="306" spans="7:10" ht="12.75">
      <c r="G306" s="57"/>
      <c r="H306" s="50"/>
      <c r="I306" s="50"/>
      <c r="J306" s="12"/>
    </row>
    <row r="307" spans="7:10" ht="12.75">
      <c r="G307" s="49"/>
      <c r="H307" s="50"/>
      <c r="I307" s="50"/>
      <c r="J307" s="12"/>
    </row>
    <row r="308" spans="7:10" ht="12.75">
      <c r="G308" s="54"/>
      <c r="H308" s="50"/>
      <c r="I308" s="50"/>
      <c r="J308" s="12"/>
    </row>
    <row r="309" spans="1:15" ht="12.75">
      <c r="A309" s="12"/>
      <c r="B309" s="12"/>
      <c r="C309" s="12"/>
      <c r="D309" s="12"/>
      <c r="E309" s="12"/>
      <c r="F309" s="12"/>
      <c r="G309" s="59"/>
      <c r="H309" s="12"/>
      <c r="I309" s="50"/>
      <c r="J309" s="12"/>
      <c r="M309" s="12"/>
      <c r="N309" s="12"/>
      <c r="O309" s="12"/>
    </row>
    <row r="310" spans="7:21" s="12" customFormat="1" ht="12.75">
      <c r="G310" s="54"/>
      <c r="H310" s="50"/>
      <c r="I310" s="50"/>
      <c r="K310" s="154"/>
      <c r="P310" s="235"/>
      <c r="Q310" s="235"/>
      <c r="R310" s="235"/>
      <c r="S310" s="235"/>
      <c r="T310" s="235"/>
      <c r="U310" s="235"/>
    </row>
    <row r="311" spans="1:21" s="12" customFormat="1" ht="12.75">
      <c r="A311" s="13"/>
      <c r="B311" s="13"/>
      <c r="C311" s="13"/>
      <c r="D311" s="13"/>
      <c r="E311" s="13"/>
      <c r="F311" s="13"/>
      <c r="G311" s="59"/>
      <c r="H311" s="51"/>
      <c r="I311" s="51"/>
      <c r="K311" s="154"/>
      <c r="M311" s="13"/>
      <c r="N311" s="13"/>
      <c r="O311" s="13"/>
      <c r="P311" s="235"/>
      <c r="Q311" s="235"/>
      <c r="R311" s="235"/>
      <c r="S311" s="235"/>
      <c r="T311" s="235"/>
      <c r="U311" s="235"/>
    </row>
    <row r="312" spans="7:10" ht="12.75">
      <c r="G312" s="54"/>
      <c r="H312" s="50"/>
      <c r="I312" s="50"/>
      <c r="J312" s="12"/>
    </row>
    <row r="313" spans="7:10" ht="12.75">
      <c r="G313" s="49"/>
      <c r="H313" s="50"/>
      <c r="I313" s="50"/>
      <c r="J313" s="12"/>
    </row>
    <row r="314" spans="7:10" ht="12.75">
      <c r="G314" s="54"/>
      <c r="H314" s="50"/>
      <c r="I314" s="50"/>
      <c r="J314" s="12"/>
    </row>
    <row r="315" spans="7:10" ht="12.75">
      <c r="G315" s="49"/>
      <c r="H315" s="50"/>
      <c r="I315" s="50"/>
      <c r="J315" s="12"/>
    </row>
    <row r="316" spans="7:10" ht="12.75">
      <c r="G316" s="54"/>
      <c r="H316" s="50"/>
      <c r="I316" s="50"/>
      <c r="J316" s="12"/>
    </row>
    <row r="317" spans="7:10" ht="12.75">
      <c r="G317" s="49"/>
      <c r="H317" s="50"/>
      <c r="I317" s="50"/>
      <c r="J317" s="12"/>
    </row>
    <row r="318" spans="7:10" ht="12.75">
      <c r="G318" s="49"/>
      <c r="H318" s="50"/>
      <c r="I318" s="50"/>
      <c r="J318" s="12"/>
    </row>
    <row r="319" spans="7:10" ht="12.75">
      <c r="G319" s="49"/>
      <c r="H319" s="50"/>
      <c r="I319" s="50"/>
      <c r="J319" s="12"/>
    </row>
    <row r="320" spans="7:10" ht="12.75">
      <c r="G320" s="49"/>
      <c r="H320" s="50"/>
      <c r="I320" s="50"/>
      <c r="J320" s="12"/>
    </row>
    <row r="321" spans="7:10" ht="12.75">
      <c r="G321" s="54"/>
      <c r="H321" s="60"/>
      <c r="I321" s="61"/>
      <c r="J321" s="60"/>
    </row>
    <row r="322" spans="7:10" ht="12.75">
      <c r="G322" s="49"/>
      <c r="H322" s="50"/>
      <c r="I322" s="50"/>
      <c r="J322" s="12"/>
    </row>
    <row r="323" spans="7:10" ht="12.75">
      <c r="G323" s="54"/>
      <c r="H323" s="50"/>
      <c r="I323" s="50"/>
      <c r="J323" s="12"/>
    </row>
  </sheetData>
  <sheetProtection/>
  <mergeCells count="2">
    <mergeCell ref="A1:J1"/>
    <mergeCell ref="N26:O26"/>
  </mergeCells>
  <printOptions/>
  <pageMargins left="0.5118110236220472" right="0.5905511811023623" top="0.1968503937007874" bottom="0.1968503937007874" header="0.2362204724409449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W139"/>
  <sheetViews>
    <sheetView zoomScale="115" zoomScaleNormal="115" zoomScalePageLayoutView="0" workbookViewId="0" topLeftCell="A1">
      <pane ySplit="4" topLeftCell="A74" activePane="bottomLeft" state="frozen"/>
      <selection pane="topLeft" activeCell="A1" sqref="A1"/>
      <selection pane="bottomLeft" activeCell="D83" sqref="D83"/>
    </sheetView>
  </sheetViews>
  <sheetFormatPr defaultColWidth="9.00390625" defaultRowHeight="12.75"/>
  <cols>
    <col min="1" max="1" width="3.375" style="0" customWidth="1"/>
    <col min="2" max="2" width="7.50390625" style="11" customWidth="1"/>
    <col min="3" max="3" width="10.50390625" style="87" customWidth="1"/>
    <col min="4" max="4" width="10.125" style="87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5">
      <c r="F2" s="284" t="s">
        <v>526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42.7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46</v>
      </c>
      <c r="P3"/>
      <c r="Q3"/>
      <c r="T3" s="104" t="s">
        <v>47</v>
      </c>
    </row>
    <row r="4" spans="2:20" ht="14.25" customHeight="1" thickBot="1">
      <c r="B4" s="6" t="s">
        <v>470</v>
      </c>
      <c r="C4" s="222">
        <v>0.7299074074074073</v>
      </c>
      <c r="D4" s="112">
        <f aca="true" t="shared" si="0" ref="D4:D22">M4</f>
        <v>0</v>
      </c>
      <c r="E4" s="7"/>
      <c r="F4" s="8"/>
      <c r="G4" s="5"/>
      <c r="H4" s="5"/>
      <c r="I4" s="9"/>
      <c r="J4" s="2"/>
      <c r="K4"/>
      <c r="M4" s="261"/>
      <c r="N4"/>
      <c r="T4" s="105" t="s">
        <v>10</v>
      </c>
    </row>
    <row r="5" spans="1:21" ht="12.75" customHeight="1">
      <c r="A5" s="10" t="e">
        <f>MATCH(K5,$K$3:K4,0)</f>
        <v>#N/A</v>
      </c>
      <c r="B5" s="88" t="s">
        <v>92</v>
      </c>
      <c r="C5" s="223">
        <v>0.7407638888888889</v>
      </c>
      <c r="D5" s="112">
        <f t="shared" si="0"/>
        <v>0.01085648148148155</v>
      </c>
      <c r="E5" s="2" t="str">
        <f>CONCATENATE(TEXT(L5,0),"  ",J5)</f>
        <v>1  J</v>
      </c>
      <c r="F5" s="90">
        <v>1</v>
      </c>
      <c r="G5" s="91" t="str">
        <f>VLOOKUP($K5,Startovka!$A$3:$J$292,7,FALSE())</f>
        <v>Grün Vojtěch</v>
      </c>
      <c r="H5" s="92">
        <f>VLOOKUP($K5,Startovka!$A$3:$J$292,8,FALSE())</f>
        <v>1992</v>
      </c>
      <c r="I5" s="93" t="str">
        <f>VLOOKUP($K5,Startovka!$A$3:$J$292,10,FALSE())</f>
        <v>AC Okrouhlá </v>
      </c>
      <c r="J5" s="92" t="str">
        <f>VLOOKUP($K5,Startovka!$A$3:$J$292,9,FALSE())</f>
        <v>J</v>
      </c>
      <c r="K5" s="92">
        <f aca="true" t="shared" si="1" ref="K5:K36">VALUE(B5)</f>
        <v>19</v>
      </c>
      <c r="L5" s="92">
        <f>COUNTIF(J$4:J5,J5)</f>
        <v>1</v>
      </c>
      <c r="M5" s="113">
        <f>C5-$C$4</f>
        <v>0.01085648148148155</v>
      </c>
      <c r="N5" s="91"/>
      <c r="O5" s="94">
        <f>IF(P5="M",VLOOKUP(Q5,$R$5:$T$79,2,FALSE),VLOOKUP(Q5,$R$5:$T$79,3,FALSE))</f>
        <v>40</v>
      </c>
      <c r="P5" t="str">
        <f aca="true" t="shared" si="2" ref="P5:P22">LEFT(J5,1)</f>
        <v>J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2.75">
      <c r="A6" s="10" t="e">
        <f>MATCH(K6,$K$3:K5,0)</f>
        <v>#N/A</v>
      </c>
      <c r="B6" s="88" t="s">
        <v>93</v>
      </c>
      <c r="C6" s="223">
        <v>0.7408217592592593</v>
      </c>
      <c r="D6" s="112">
        <f t="shared" si="0"/>
        <v>0.010914351851851967</v>
      </c>
      <c r="E6" s="2" t="str">
        <f aca="true" t="shared" si="3" ref="E6:E23">CONCATENATE(TEXT(L6,0),"  ",J6)</f>
        <v>1  M</v>
      </c>
      <c r="F6" s="95">
        <v>2</v>
      </c>
      <c r="G6" s="3" t="str">
        <f>VLOOKUP($K6,Startovka!$A$3:$J$292,7,FALSE())</f>
        <v>Večeřa Tomáš</v>
      </c>
      <c r="H6" s="4">
        <f>VLOOKUP($K6,Startovka!$A$3:$J$292,8,FALSE())</f>
        <v>1989</v>
      </c>
      <c r="I6" s="89" t="str">
        <f>VLOOKUP($K6,Startovka!$A$3:$J$292,10,FALSE())</f>
        <v>BCK Relax Olešnice</v>
      </c>
      <c r="J6" s="4" t="str">
        <f>VLOOKUP($K6,Startovka!$A$3:$J$292,9,FALSE())</f>
        <v>M</v>
      </c>
      <c r="K6" s="4">
        <f t="shared" si="1"/>
        <v>11</v>
      </c>
      <c r="L6" s="4">
        <f>COUNTIF(J$4:J6,J6)</f>
        <v>1</v>
      </c>
      <c r="M6" s="114">
        <f aca="true" t="shared" si="4" ref="M6:M21">C6-$C$4</f>
        <v>0.010914351851851967</v>
      </c>
      <c r="N6" s="114">
        <f>M6-$M$5</f>
        <v>5.7870370370416424E-05</v>
      </c>
      <c r="O6" s="96">
        <f aca="true" t="shared" si="5" ref="O6:O69">IF(P6="M",VLOOKUP(Q6,$R$5:$T$79,2,FALSE),VLOOKUP(Q6,$R$5:$T$79,3,FALSE))</f>
        <v>80</v>
      </c>
      <c r="P6" t="str">
        <f t="shared" si="2"/>
        <v>M</v>
      </c>
      <c r="Q6">
        <f>COUNTIF(P$5:P6,P6)</f>
        <v>1</v>
      </c>
      <c r="R6" s="263">
        <v>2</v>
      </c>
      <c r="S6" s="263">
        <v>76</v>
      </c>
      <c r="T6" s="263">
        <v>36</v>
      </c>
      <c r="U6" s="263"/>
    </row>
    <row r="7" spans="1:21" ht="12.75" customHeight="1">
      <c r="A7" s="10" t="e">
        <f>MATCH(K7,$K$3:K6,0)</f>
        <v>#N/A</v>
      </c>
      <c r="B7" s="88" t="s">
        <v>76</v>
      </c>
      <c r="C7" s="223">
        <v>0.7408449074074074</v>
      </c>
      <c r="D7" s="112">
        <f t="shared" si="0"/>
        <v>0.010937500000000044</v>
      </c>
      <c r="E7" s="2" t="str">
        <f t="shared" si="3"/>
        <v>2  J</v>
      </c>
      <c r="F7" s="95">
        <v>3</v>
      </c>
      <c r="G7" s="3" t="str">
        <f>VLOOKUP($K7,Startovka!$A$3:$J$292,7,FALSE())</f>
        <v>Nováček Michal</v>
      </c>
      <c r="H7" s="4">
        <f>VLOOKUP($K7,Startovka!$A$3:$J$292,8,FALSE())</f>
        <v>1993</v>
      </c>
      <c r="I7" s="89" t="str">
        <f>VLOOKUP($K7,Startovka!$A$3:$J$292,10,FALSE())</f>
        <v>Uni Brno</v>
      </c>
      <c r="J7" s="4" t="str">
        <f>VLOOKUP($K7,Startovka!$A$3:$J$292,9,FALSE())</f>
        <v>J</v>
      </c>
      <c r="K7" s="4">
        <f t="shared" si="1"/>
        <v>10</v>
      </c>
      <c r="L7" s="4">
        <f>COUNTIF(J$4:J7,J7)</f>
        <v>2</v>
      </c>
      <c r="M7" s="114">
        <f t="shared" si="4"/>
        <v>0.010937500000000044</v>
      </c>
      <c r="N7" s="114">
        <f aca="true" t="shared" si="6" ref="N7:N41">M7-$M$5</f>
        <v>8.101851851849418E-05</v>
      </c>
      <c r="O7" s="96">
        <f t="shared" si="5"/>
        <v>36</v>
      </c>
      <c r="P7" t="str">
        <f t="shared" si="2"/>
        <v>J</v>
      </c>
      <c r="Q7">
        <f>COUNTIF(P$5:P7,P7)</f>
        <v>2</v>
      </c>
      <c r="R7" s="263">
        <v>3</v>
      </c>
      <c r="S7" s="263">
        <v>73</v>
      </c>
      <c r="T7" s="263">
        <v>33</v>
      </c>
      <c r="U7" s="263"/>
    </row>
    <row r="8" spans="1:21" ht="12.75">
      <c r="A8" s="10" t="e">
        <f>MATCH(K8,$K$3:K7,0)</f>
        <v>#N/A</v>
      </c>
      <c r="B8" s="88" t="s">
        <v>98</v>
      </c>
      <c r="C8" s="223">
        <v>0.7409374999999999</v>
      </c>
      <c r="D8" s="112">
        <f t="shared" si="0"/>
        <v>0.011030092592592577</v>
      </c>
      <c r="E8" s="2" t="str">
        <f t="shared" si="3"/>
        <v>2  M</v>
      </c>
      <c r="F8" s="95">
        <v>4</v>
      </c>
      <c r="G8" s="3" t="str">
        <f>VLOOKUP($K8,Startovka!$A$3:$J$292,7,FALSE())</f>
        <v>Boháček Petr</v>
      </c>
      <c r="H8" s="4">
        <f>VLOOKUP($K8,Startovka!$A$3:$J$292,8,FALSE())</f>
        <v>1974</v>
      </c>
      <c r="I8" s="89" t="str">
        <f>VLOOKUP($K8,Startovka!$A$3:$J$292,10,FALSE())</f>
        <v>AUTO RZ Boskovice</v>
      </c>
      <c r="J8" s="4" t="str">
        <f>VLOOKUP($K8,Startovka!$A$3:$J$292,9,FALSE())</f>
        <v>M</v>
      </c>
      <c r="K8" s="4">
        <f t="shared" si="1"/>
        <v>22</v>
      </c>
      <c r="L8" s="4">
        <f>COUNTIF(J$4:J8,J8)</f>
        <v>2</v>
      </c>
      <c r="M8" s="114">
        <f t="shared" si="4"/>
        <v>0.011030092592592577</v>
      </c>
      <c r="N8" s="114">
        <f t="shared" si="6"/>
        <v>0.00017361111111102723</v>
      </c>
      <c r="O8" s="96">
        <f t="shared" si="5"/>
        <v>76</v>
      </c>
      <c r="P8" t="str">
        <f t="shared" si="2"/>
        <v>M</v>
      </c>
      <c r="Q8">
        <f>COUNTIF(P$5:P8,P8)</f>
        <v>2</v>
      </c>
      <c r="R8" s="263">
        <v>4</v>
      </c>
      <c r="S8" s="263">
        <v>71</v>
      </c>
      <c r="T8" s="263">
        <v>31</v>
      </c>
      <c r="U8" s="263"/>
    </row>
    <row r="9" spans="1:21" ht="12.75" customHeight="1">
      <c r="A9" s="10" t="e">
        <f>MATCH(K9,$K$3:K8,0)</f>
        <v>#N/A</v>
      </c>
      <c r="B9" s="88">
        <v>1</v>
      </c>
      <c r="C9" s="223">
        <v>0.7409374999999999</v>
      </c>
      <c r="D9" s="112">
        <f t="shared" si="0"/>
        <v>0.011030092592592577</v>
      </c>
      <c r="E9" s="2" t="str">
        <f t="shared" si="3"/>
        <v>3  J</v>
      </c>
      <c r="F9" s="95">
        <v>5</v>
      </c>
      <c r="G9" s="3" t="str">
        <f>VLOOKUP($K9,Startovka!$A$3:$J$292,7,FALSE())</f>
        <v>Konečný Petr</v>
      </c>
      <c r="H9" s="4">
        <f>VLOOKUP($K9,Startovka!$A$3:$J$292,8,FALSE())</f>
        <v>1995</v>
      </c>
      <c r="I9" s="89" t="str">
        <f>VLOOKUP($K9,Startovka!$A$3:$J$292,10,FALSE())</f>
        <v>AC Okrouhlá</v>
      </c>
      <c r="J9" s="4" t="str">
        <f>VLOOKUP($K9,Startovka!$A$3:$J$292,9,FALSE())</f>
        <v>J</v>
      </c>
      <c r="K9" s="4">
        <f t="shared" si="1"/>
        <v>1</v>
      </c>
      <c r="L9" s="4">
        <f>COUNTIF(J$4:J9,J9)</f>
        <v>3</v>
      </c>
      <c r="M9" s="114">
        <f t="shared" si="4"/>
        <v>0.011030092592592577</v>
      </c>
      <c r="N9" s="114">
        <f t="shared" si="6"/>
        <v>0.00017361111111102723</v>
      </c>
      <c r="O9" s="96">
        <f t="shared" si="5"/>
        <v>33</v>
      </c>
      <c r="P9" t="str">
        <f t="shared" si="2"/>
        <v>J</v>
      </c>
      <c r="Q9">
        <f>COUNTIF(P$5:P9,P9)</f>
        <v>3</v>
      </c>
      <c r="R9" s="263">
        <v>5</v>
      </c>
      <c r="S9" s="263">
        <v>70</v>
      </c>
      <c r="T9" s="263">
        <v>30</v>
      </c>
      <c r="U9" s="263"/>
    </row>
    <row r="10" spans="1:21" ht="12.75">
      <c r="A10" s="10" t="e">
        <f>MATCH(K10,$K$3:K9,0)</f>
        <v>#N/A</v>
      </c>
      <c r="B10" s="88" t="s">
        <v>492</v>
      </c>
      <c r="C10" s="223">
        <v>0.7411458333333334</v>
      </c>
      <c r="D10" s="112">
        <f t="shared" si="0"/>
        <v>0.011238425925926054</v>
      </c>
      <c r="E10" s="2" t="str">
        <f t="shared" si="3"/>
        <v>1  MV1</v>
      </c>
      <c r="F10" s="95">
        <v>6</v>
      </c>
      <c r="G10" s="3" t="str">
        <f>VLOOKUP($K10,Startovka!$A$3:$J$292,7,FALSE())</f>
        <v>Dolák Hynek</v>
      </c>
      <c r="H10" s="4">
        <f>VLOOKUP($K10,Startovka!$A$3:$J$292,8,FALSE())</f>
        <v>1972</v>
      </c>
      <c r="I10" s="89" t="str">
        <f>VLOOKUP($K10,Startovka!$A$3:$J$292,10,FALSE())</f>
        <v>Blansko</v>
      </c>
      <c r="J10" s="4" t="str">
        <f>VLOOKUP($K10,Startovka!$A$3:$J$292,9,FALSE())</f>
        <v>MV1</v>
      </c>
      <c r="K10" s="4">
        <f t="shared" si="1"/>
        <v>62</v>
      </c>
      <c r="L10" s="4">
        <f>COUNTIF(J$4:J10,J10)</f>
        <v>1</v>
      </c>
      <c r="M10" s="114">
        <f t="shared" si="4"/>
        <v>0.011238425925926054</v>
      </c>
      <c r="N10" s="114">
        <f t="shared" si="6"/>
        <v>0.00038194444444450415</v>
      </c>
      <c r="O10" s="96">
        <f t="shared" si="5"/>
        <v>73</v>
      </c>
      <c r="P10" t="str">
        <f t="shared" si="2"/>
        <v>M</v>
      </c>
      <c r="Q10">
        <f>COUNTIF(P$5:P10,P10)</f>
        <v>3</v>
      </c>
      <c r="R10" s="263">
        <v>6</v>
      </c>
      <c r="S10" s="263">
        <v>69</v>
      </c>
      <c r="T10" s="263">
        <v>29</v>
      </c>
      <c r="U10" s="263"/>
    </row>
    <row r="11" spans="1:21" ht="12.75" customHeight="1">
      <c r="A11" s="10" t="e">
        <f>MATCH(K11,$K$3:K10,0)</f>
        <v>#N/A</v>
      </c>
      <c r="B11" s="88" t="s">
        <v>74</v>
      </c>
      <c r="C11" s="223">
        <v>0.7412962962962962</v>
      </c>
      <c r="D11" s="112">
        <f t="shared" si="0"/>
        <v>0.011388888888888893</v>
      </c>
      <c r="E11" s="2" t="str">
        <f t="shared" si="3"/>
        <v>3  M</v>
      </c>
      <c r="F11" s="95">
        <v>7</v>
      </c>
      <c r="G11" s="3" t="str">
        <f>VLOOKUP($K11,Startovka!$A$3:$J$292,7,FALSE())</f>
        <v>Weis Josef</v>
      </c>
      <c r="H11" s="4">
        <f>VLOOKUP($K11,Startovka!$A$3:$J$292,8,FALSE())</f>
        <v>1974</v>
      </c>
      <c r="I11" s="89" t="str">
        <f>VLOOKUP($K11,Startovka!$A$3:$J$292,10,FALSE())</f>
        <v>SK Kněževes 2006</v>
      </c>
      <c r="J11" s="4" t="str">
        <f>VLOOKUP($K11,Startovka!$A$3:$J$292,9,FALSE())</f>
        <v>M</v>
      </c>
      <c r="K11" s="4">
        <f t="shared" si="1"/>
        <v>33</v>
      </c>
      <c r="L11" s="4">
        <f>COUNTIF(J$4:J11,J11)</f>
        <v>3</v>
      </c>
      <c r="M11" s="114">
        <f t="shared" si="4"/>
        <v>0.011388888888888893</v>
      </c>
      <c r="N11" s="114">
        <f t="shared" si="6"/>
        <v>0.0005324074074073426</v>
      </c>
      <c r="O11" s="96">
        <f t="shared" si="5"/>
        <v>71</v>
      </c>
      <c r="P11" t="str">
        <f t="shared" si="2"/>
        <v>M</v>
      </c>
      <c r="Q11">
        <f>COUNTIF(P$5:P11,P11)</f>
        <v>4</v>
      </c>
      <c r="R11" s="263">
        <v>7</v>
      </c>
      <c r="S11" s="263">
        <v>68</v>
      </c>
      <c r="T11" s="263">
        <v>28</v>
      </c>
      <c r="U11" s="263"/>
    </row>
    <row r="12" spans="1:21" ht="12.75">
      <c r="A12" s="10" t="e">
        <f>MATCH(K12,$K$3:K11,0)</f>
        <v>#N/A</v>
      </c>
      <c r="B12" s="88" t="s">
        <v>81</v>
      </c>
      <c r="C12" s="223">
        <v>0.7413078703703704</v>
      </c>
      <c r="D12" s="112">
        <f t="shared" si="0"/>
        <v>0.011400462962963043</v>
      </c>
      <c r="E12" s="2" t="str">
        <f t="shared" si="3"/>
        <v>4  M</v>
      </c>
      <c r="F12" s="95">
        <v>8</v>
      </c>
      <c r="G12" s="3" t="str">
        <f>VLOOKUP($K12,Startovka!$A$3:$J$292,7,FALSE())</f>
        <v>Tajovský Jan</v>
      </c>
      <c r="H12" s="4">
        <f>VLOOKUP($K12,Startovka!$A$3:$J$292,8,FALSE())</f>
        <v>1983</v>
      </c>
      <c r="I12" s="89" t="str">
        <f>VLOOKUP($K12,Startovka!$A$3:$J$292,10,FALSE())</f>
        <v>Boskovice</v>
      </c>
      <c r="J12" s="4" t="str">
        <f>VLOOKUP($K12,Startovka!$A$3:$J$292,9,FALSE())</f>
        <v>M</v>
      </c>
      <c r="K12" s="4">
        <f t="shared" si="1"/>
        <v>12</v>
      </c>
      <c r="L12" s="4">
        <f>COUNTIF(J$4:J12,J12)</f>
        <v>4</v>
      </c>
      <c r="M12" s="114">
        <f t="shared" si="4"/>
        <v>0.011400462962963043</v>
      </c>
      <c r="N12" s="114">
        <f t="shared" si="6"/>
        <v>0.0005439814814814925</v>
      </c>
      <c r="O12" s="96">
        <f t="shared" si="5"/>
        <v>70</v>
      </c>
      <c r="P12" t="str">
        <f t="shared" si="2"/>
        <v>M</v>
      </c>
      <c r="Q12">
        <f>COUNTIF(P$5:P12,P12)</f>
        <v>5</v>
      </c>
      <c r="R12" s="263">
        <v>8</v>
      </c>
      <c r="S12" s="263">
        <v>67</v>
      </c>
      <c r="T12" s="263">
        <v>27</v>
      </c>
      <c r="U12" s="263"/>
    </row>
    <row r="13" spans="1:21" ht="12.75">
      <c r="A13" s="10" t="e">
        <f>MATCH(K13,$K$3:K12,0)</f>
        <v>#N/A</v>
      </c>
      <c r="B13" s="88" t="s">
        <v>108</v>
      </c>
      <c r="C13" s="223">
        <v>0.7413425925925926</v>
      </c>
      <c r="D13" s="112">
        <f t="shared" si="0"/>
        <v>0.01143518518518527</v>
      </c>
      <c r="E13" s="2" t="str">
        <f t="shared" si="3"/>
        <v>2  MV1</v>
      </c>
      <c r="F13" s="95">
        <v>9</v>
      </c>
      <c r="G13" s="3" t="str">
        <f>VLOOKUP($K13,Startovka!$A$3:$J$292,7,FALSE())</f>
        <v>Kejík Milan</v>
      </c>
      <c r="H13" s="4">
        <f>VLOOKUP($K13,Startovka!$A$3:$J$292,8,FALSE())</f>
        <v>1968</v>
      </c>
      <c r="I13" s="89" t="str">
        <f>VLOOKUP($K13,Startovka!$A$3:$J$292,10,FALSE())</f>
        <v>ASK TT Blansko</v>
      </c>
      <c r="J13" s="4" t="str">
        <f>VLOOKUP($K13,Startovka!$A$3:$J$292,9,FALSE())</f>
        <v>MV1</v>
      </c>
      <c r="K13" s="4">
        <f t="shared" si="1"/>
        <v>40</v>
      </c>
      <c r="L13" s="4">
        <f>COUNTIF(J$4:J13,J13)</f>
        <v>2</v>
      </c>
      <c r="M13" s="114">
        <f t="shared" si="4"/>
        <v>0.01143518518518527</v>
      </c>
      <c r="N13" s="114">
        <f t="shared" si="6"/>
        <v>0.0005787037037037202</v>
      </c>
      <c r="O13" s="96">
        <f t="shared" si="5"/>
        <v>69</v>
      </c>
      <c r="P13" t="str">
        <f t="shared" si="2"/>
        <v>M</v>
      </c>
      <c r="Q13">
        <f>COUNTIF(P$5:P13,P13)</f>
        <v>6</v>
      </c>
      <c r="R13" s="263">
        <v>9</v>
      </c>
      <c r="S13" s="263">
        <v>66</v>
      </c>
      <c r="T13" s="263">
        <v>26</v>
      </c>
      <c r="U13" s="263"/>
    </row>
    <row r="14" spans="1:21" ht="12.75">
      <c r="A14" s="10" t="e">
        <f>MATCH(K14,$K$3:K13,0)</f>
        <v>#N/A</v>
      </c>
      <c r="B14" s="88" t="s">
        <v>71</v>
      </c>
      <c r="C14" s="223">
        <v>0.7414120370370371</v>
      </c>
      <c r="D14" s="112">
        <f t="shared" si="0"/>
        <v>0.011504629629629726</v>
      </c>
      <c r="E14" s="2" t="str">
        <f t="shared" si="3"/>
        <v>5  M</v>
      </c>
      <c r="F14" s="95">
        <v>10</v>
      </c>
      <c r="G14" s="3" t="str">
        <f>VLOOKUP($K14,Startovka!$A$3:$J$292,7,FALSE())</f>
        <v>Vrtílka Jiří</v>
      </c>
      <c r="H14" s="4">
        <f>VLOOKUP($K14,Startovka!$A$3:$J$292,8,FALSE())</f>
        <v>1980</v>
      </c>
      <c r="I14" s="89" t="str">
        <f>VLOOKUP($K14,Startovka!$A$3:$J$292,10,FALSE())</f>
        <v>Horizont Kola Novák Blansko</v>
      </c>
      <c r="J14" s="4" t="str">
        <f>VLOOKUP($K14,Startovka!$A$3:$J$292,9,FALSE())</f>
        <v>M</v>
      </c>
      <c r="K14" s="4">
        <f t="shared" si="1"/>
        <v>15</v>
      </c>
      <c r="L14" s="4">
        <f>COUNTIF(J$4:J14,J14)</f>
        <v>5</v>
      </c>
      <c r="M14" s="114">
        <f t="shared" si="4"/>
        <v>0.011504629629629726</v>
      </c>
      <c r="N14" s="114">
        <f t="shared" si="6"/>
        <v>0.0006481481481481755</v>
      </c>
      <c r="O14" s="96">
        <f t="shared" si="5"/>
        <v>68</v>
      </c>
      <c r="P14" t="str">
        <f t="shared" si="2"/>
        <v>M</v>
      </c>
      <c r="Q14">
        <f>COUNTIF(P$5:P14,P14)</f>
        <v>7</v>
      </c>
      <c r="R14" s="263">
        <v>10</v>
      </c>
      <c r="S14" s="263">
        <v>65</v>
      </c>
      <c r="T14" s="263">
        <v>25</v>
      </c>
      <c r="U14" s="263"/>
    </row>
    <row r="15" spans="1:21" ht="12.75">
      <c r="A15" s="10" t="e">
        <f>MATCH(K15,$K$3:K14,0)</f>
        <v>#N/A</v>
      </c>
      <c r="B15" s="88" t="s">
        <v>493</v>
      </c>
      <c r="C15" s="223">
        <v>0.7414583333333334</v>
      </c>
      <c r="D15" s="112">
        <f t="shared" si="0"/>
        <v>0.011550925925926103</v>
      </c>
      <c r="E15" s="2" t="str">
        <f t="shared" si="3"/>
        <v>3  MV1</v>
      </c>
      <c r="F15" s="95">
        <v>11</v>
      </c>
      <c r="G15" s="3" t="str">
        <f>VLOOKUP($K15,Startovka!$A$3:$J$292,7,FALSE())</f>
        <v>Macura Jan</v>
      </c>
      <c r="H15" s="4">
        <f>VLOOKUP($K15,Startovka!$A$3:$J$292,8,FALSE())</f>
        <v>1972</v>
      </c>
      <c r="I15" s="89" t="str">
        <f>VLOOKUP($K15,Startovka!$A$3:$J$292,10,FALSE())</f>
        <v>Horizont Kola Novák Blansko</v>
      </c>
      <c r="J15" s="4" t="str">
        <f>VLOOKUP($K15,Startovka!$A$3:$J$292,9,FALSE())</f>
        <v>MV1</v>
      </c>
      <c r="K15" s="4">
        <f t="shared" si="1"/>
        <v>59</v>
      </c>
      <c r="L15" s="4">
        <f>COUNTIF(J$4:J15,J15)</f>
        <v>3</v>
      </c>
      <c r="M15" s="114">
        <f t="shared" si="4"/>
        <v>0.011550925925926103</v>
      </c>
      <c r="N15" s="114">
        <f t="shared" si="6"/>
        <v>0.000694444444444553</v>
      </c>
      <c r="O15" s="96">
        <f t="shared" si="5"/>
        <v>67</v>
      </c>
      <c r="P15" t="str">
        <f t="shared" si="2"/>
        <v>M</v>
      </c>
      <c r="Q15">
        <f>COUNTIF(P$5:P15,P15)</f>
        <v>8</v>
      </c>
      <c r="R15" s="263">
        <v>11</v>
      </c>
      <c r="S15" s="263">
        <v>64</v>
      </c>
      <c r="T15" s="263">
        <v>24</v>
      </c>
      <c r="U15" s="263"/>
    </row>
    <row r="16" spans="1:21" ht="12.75" customHeight="1">
      <c r="A16" s="10" t="e">
        <f>MATCH(K16,$K$3:K15,0)</f>
        <v>#N/A</v>
      </c>
      <c r="B16" s="88" t="s">
        <v>494</v>
      </c>
      <c r="C16" s="223">
        <v>0.7414699074074074</v>
      </c>
      <c r="D16" s="112">
        <f t="shared" si="0"/>
        <v>0.011562500000000031</v>
      </c>
      <c r="E16" s="2" t="str">
        <f t="shared" si="3"/>
        <v>6  M</v>
      </c>
      <c r="F16" s="95">
        <v>12</v>
      </c>
      <c r="G16" s="3" t="str">
        <f>VLOOKUP($K16,Startovka!$A$3:$J$292,7,FALSE())</f>
        <v>Krénar Michal</v>
      </c>
      <c r="H16" s="4">
        <f>VLOOKUP($K16,Startovka!$A$3:$J$292,8,FALSE())</f>
        <v>1979</v>
      </c>
      <c r="I16" s="89" t="str">
        <f>VLOOKUP($K16,Startovka!$A$3:$J$292,10,FALSE())</f>
        <v>AUTO RZ Boskovice</v>
      </c>
      <c r="J16" s="4" t="str">
        <f>VLOOKUP($K16,Startovka!$A$3:$J$292,9,FALSE())</f>
        <v>M</v>
      </c>
      <c r="K16" s="4">
        <f t="shared" si="1"/>
        <v>42</v>
      </c>
      <c r="L16" s="4">
        <f>COUNTIF(J$4:J16,J16)</f>
        <v>6</v>
      </c>
      <c r="M16" s="114">
        <f t="shared" si="4"/>
        <v>0.011562500000000031</v>
      </c>
      <c r="N16" s="114">
        <f t="shared" si="6"/>
        <v>0.0007060185185184809</v>
      </c>
      <c r="O16" s="96">
        <f t="shared" si="5"/>
        <v>66</v>
      </c>
      <c r="P16" t="str">
        <f t="shared" si="2"/>
        <v>M</v>
      </c>
      <c r="Q16">
        <f>COUNTIF(P$5:P16,P16)</f>
        <v>9</v>
      </c>
      <c r="R16" s="263">
        <v>12</v>
      </c>
      <c r="S16" s="263">
        <v>63</v>
      </c>
      <c r="T16" s="263">
        <v>23</v>
      </c>
      <c r="U16" s="263"/>
    </row>
    <row r="17" spans="1:21" ht="12.75">
      <c r="A17" s="10" t="e">
        <f>MATCH(K17,$K$3:K16,0)</f>
        <v>#N/A</v>
      </c>
      <c r="B17" s="88" t="s">
        <v>78</v>
      </c>
      <c r="C17" s="223">
        <v>0.7414814814814815</v>
      </c>
      <c r="D17" s="112">
        <f t="shared" si="0"/>
        <v>0.011574074074074181</v>
      </c>
      <c r="E17" s="2" t="str">
        <f t="shared" si="3"/>
        <v>7  M</v>
      </c>
      <c r="F17" s="95">
        <v>13</v>
      </c>
      <c r="G17" s="3" t="str">
        <f>VLOOKUP($K17,Startovka!$A$3:$J$292,7,FALSE())</f>
        <v>Jílek Ladislav</v>
      </c>
      <c r="H17" s="4">
        <f>VLOOKUP($K17,Startovka!$A$3:$J$292,8,FALSE())</f>
        <v>1974</v>
      </c>
      <c r="I17" s="89" t="str">
        <f>VLOOKUP($K17,Startovka!$A$3:$J$292,10,FALSE())</f>
        <v>Olešnice</v>
      </c>
      <c r="J17" s="4" t="str">
        <f>VLOOKUP($K17,Startovka!$A$3:$J$292,9,FALSE())</f>
        <v>M</v>
      </c>
      <c r="K17" s="4">
        <f t="shared" si="1"/>
        <v>34</v>
      </c>
      <c r="L17" s="4">
        <f>COUNTIF(J$4:J17,J17)</f>
        <v>7</v>
      </c>
      <c r="M17" s="114">
        <f t="shared" si="4"/>
        <v>0.011574074074074181</v>
      </c>
      <c r="N17" s="114">
        <f t="shared" si="6"/>
        <v>0.0007175925925926308</v>
      </c>
      <c r="O17" s="96">
        <f t="shared" si="5"/>
        <v>65</v>
      </c>
      <c r="P17" t="str">
        <f t="shared" si="2"/>
        <v>M</v>
      </c>
      <c r="Q17">
        <f>COUNTIF(P$5:P17,P17)</f>
        <v>10</v>
      </c>
      <c r="R17" s="263">
        <v>13</v>
      </c>
      <c r="S17" s="263">
        <v>62</v>
      </c>
      <c r="T17" s="263">
        <v>22</v>
      </c>
      <c r="U17" s="263"/>
    </row>
    <row r="18" spans="1:21" ht="12.75">
      <c r="A18" s="10" t="e">
        <f>MATCH(K18,$K$3:K17,0)</f>
        <v>#N/A</v>
      </c>
      <c r="B18" s="88" t="s">
        <v>69</v>
      </c>
      <c r="C18" s="223">
        <v>0.7416203703703704</v>
      </c>
      <c r="D18" s="112">
        <f t="shared" si="0"/>
        <v>0.011712962962963092</v>
      </c>
      <c r="E18" s="2" t="str">
        <f t="shared" si="3"/>
        <v>8  M</v>
      </c>
      <c r="F18" s="95">
        <v>14</v>
      </c>
      <c r="G18" s="3" t="str">
        <f>VLOOKUP($K18,Startovka!$A$3:$J$292,7,FALSE())</f>
        <v>Mazal Petr</v>
      </c>
      <c r="H18" s="4">
        <f>VLOOKUP($K18,Startovka!$A$3:$J$292,8,FALSE())</f>
        <v>1983</v>
      </c>
      <c r="I18" s="89" t="str">
        <f>VLOOKUP($K18,Startovka!$A$3:$J$292,10,FALSE())</f>
        <v>Blansko</v>
      </c>
      <c r="J18" s="4" t="str">
        <f>VLOOKUP($K18,Startovka!$A$3:$J$292,9,FALSE())</f>
        <v>M</v>
      </c>
      <c r="K18" s="4">
        <f t="shared" si="1"/>
        <v>13</v>
      </c>
      <c r="L18" s="4">
        <f>COUNTIF(J$4:J18,J18)</f>
        <v>8</v>
      </c>
      <c r="M18" s="114">
        <f t="shared" si="4"/>
        <v>0.011712962962963092</v>
      </c>
      <c r="N18" s="114">
        <f t="shared" si="6"/>
        <v>0.0008564814814815414</v>
      </c>
      <c r="O18" s="96">
        <f t="shared" si="5"/>
        <v>64</v>
      </c>
      <c r="P18" t="str">
        <f t="shared" si="2"/>
        <v>M</v>
      </c>
      <c r="Q18">
        <f>COUNTIF(P$5:P18,P18)</f>
        <v>11</v>
      </c>
      <c r="R18" s="263">
        <v>14</v>
      </c>
      <c r="S18" s="263">
        <v>61</v>
      </c>
      <c r="T18" s="263">
        <v>21</v>
      </c>
      <c r="U18" s="263"/>
    </row>
    <row r="19" spans="1:21" ht="12.75">
      <c r="A19" s="10" t="e">
        <f>MATCH(K19,$K$3:K18,0)</f>
        <v>#N/A</v>
      </c>
      <c r="B19" s="88" t="s">
        <v>495</v>
      </c>
      <c r="C19" s="223">
        <v>0.7416898148148148</v>
      </c>
      <c r="D19" s="112">
        <f t="shared" si="0"/>
        <v>0.011782407407407436</v>
      </c>
      <c r="E19" s="2" t="str">
        <f t="shared" si="3"/>
        <v>9  M</v>
      </c>
      <c r="F19" s="95">
        <v>15</v>
      </c>
      <c r="G19" s="3" t="str">
        <f>VLOOKUP($K19,Startovka!$A$3:$J$292,7,FALSE())</f>
        <v>Šamonil Robert</v>
      </c>
      <c r="H19" s="4">
        <f>VLOOKUP($K19,Startovka!$A$3:$J$292,8,FALSE())</f>
        <v>1974</v>
      </c>
      <c r="I19" s="89" t="str">
        <f>VLOOKUP($K19,Startovka!$A$3:$J$292,10,FALSE())</f>
        <v>Horizont Kola Novák Blansko </v>
      </c>
      <c r="J19" s="4" t="str">
        <f>VLOOKUP($K19,Startovka!$A$3:$J$292,9,FALSE())</f>
        <v>M</v>
      </c>
      <c r="K19" s="4">
        <f t="shared" si="1"/>
        <v>68</v>
      </c>
      <c r="L19" s="4">
        <f>COUNTIF(J$4:J19,J19)</f>
        <v>9</v>
      </c>
      <c r="M19" s="114">
        <f t="shared" si="4"/>
        <v>0.011782407407407436</v>
      </c>
      <c r="N19" s="114">
        <f t="shared" si="6"/>
        <v>0.0009259259259258856</v>
      </c>
      <c r="O19" s="96">
        <f t="shared" si="5"/>
        <v>63</v>
      </c>
      <c r="P19" t="str">
        <f t="shared" si="2"/>
        <v>M</v>
      </c>
      <c r="Q19">
        <f>COUNTIF(P$5:P19,P19)</f>
        <v>12</v>
      </c>
      <c r="R19" s="263">
        <v>15</v>
      </c>
      <c r="S19" s="263">
        <v>60</v>
      </c>
      <c r="T19" s="263">
        <v>20</v>
      </c>
      <c r="U19" s="263"/>
    </row>
    <row r="20" spans="1:21" ht="12.75">
      <c r="A20" s="10" t="e">
        <f>MATCH(K20,$K$3:K19,0)</f>
        <v>#N/A</v>
      </c>
      <c r="B20" s="88" t="s">
        <v>73</v>
      </c>
      <c r="C20" s="223">
        <v>0.741724537037037</v>
      </c>
      <c r="D20" s="112">
        <f t="shared" si="0"/>
        <v>0.011817129629629664</v>
      </c>
      <c r="E20" s="2" t="str">
        <f t="shared" si="3"/>
        <v>4  MV1</v>
      </c>
      <c r="F20" s="95">
        <v>16</v>
      </c>
      <c r="G20" s="3" t="str">
        <f>VLOOKUP($K20,Startovka!$A$3:$J$292,7,FALSE())</f>
        <v>Grün Gustav</v>
      </c>
      <c r="H20" s="4">
        <f>VLOOKUP($K20,Startovka!$A$3:$J$292,8,FALSE())</f>
        <v>1968</v>
      </c>
      <c r="I20" s="89" t="str">
        <f>VLOOKUP($K20,Startovka!$A$3:$J$292,10,FALSE())</f>
        <v>AC Okrouhlá</v>
      </c>
      <c r="J20" s="4" t="str">
        <f>VLOOKUP($K20,Startovka!$A$3:$J$292,9,FALSE())</f>
        <v>MV1</v>
      </c>
      <c r="K20" s="4">
        <f t="shared" si="1"/>
        <v>17</v>
      </c>
      <c r="L20" s="4">
        <f>COUNTIF(J$4:J20,J20)</f>
        <v>4</v>
      </c>
      <c r="M20" s="114">
        <f t="shared" si="4"/>
        <v>0.011817129629629664</v>
      </c>
      <c r="N20" s="114">
        <f t="shared" si="6"/>
        <v>0.0009606481481481133</v>
      </c>
      <c r="O20" s="96">
        <f t="shared" si="5"/>
        <v>62</v>
      </c>
      <c r="P20" t="str">
        <f t="shared" si="2"/>
        <v>M</v>
      </c>
      <c r="Q20">
        <f>COUNTIF(P$5:P20,P20)</f>
        <v>13</v>
      </c>
      <c r="R20" s="263">
        <v>16</v>
      </c>
      <c r="S20" s="263">
        <v>59</v>
      </c>
      <c r="T20" s="263">
        <v>19</v>
      </c>
      <c r="U20" s="263"/>
    </row>
    <row r="21" spans="1:21" ht="12.75">
      <c r="A21" s="10" t="e">
        <f>MATCH(K21,$K$3:K20,0)</f>
        <v>#N/A</v>
      </c>
      <c r="B21" s="88" t="s">
        <v>496</v>
      </c>
      <c r="C21" s="223">
        <v>0.7417476851851852</v>
      </c>
      <c r="D21" s="112">
        <f t="shared" si="0"/>
        <v>0.011840277777777852</v>
      </c>
      <c r="E21" s="2" t="str">
        <f t="shared" si="3"/>
        <v>1  MV2</v>
      </c>
      <c r="F21" s="95">
        <v>17</v>
      </c>
      <c r="G21" s="3" t="str">
        <f>VLOOKUP($K21,Startovka!$A$3:$J$292,7,FALSE())</f>
        <v>Prudek Vítězslav</v>
      </c>
      <c r="H21" s="4">
        <f>VLOOKUP($K21,Startovka!$A$3:$J$292,8,FALSE())</f>
        <v>1961</v>
      </c>
      <c r="I21" s="89" t="str">
        <f>VLOOKUP($K21,Startovka!$A$3:$J$292,10,FALSE())</f>
        <v>Moravec Sokol Benešov</v>
      </c>
      <c r="J21" s="4" t="str">
        <f>VLOOKUP($K21,Startovka!$A$3:$J$292,9,FALSE())</f>
        <v>MV2</v>
      </c>
      <c r="K21" s="4">
        <f t="shared" si="1"/>
        <v>53</v>
      </c>
      <c r="L21" s="4">
        <f>COUNTIF(J$4:J21,J21)</f>
        <v>1</v>
      </c>
      <c r="M21" s="114">
        <f t="shared" si="4"/>
        <v>0.011840277777777852</v>
      </c>
      <c r="N21" s="114">
        <f t="shared" si="6"/>
        <v>0.000983796296296302</v>
      </c>
      <c r="O21" s="96">
        <f t="shared" si="5"/>
        <v>61</v>
      </c>
      <c r="P21" t="str">
        <f t="shared" si="2"/>
        <v>M</v>
      </c>
      <c r="Q21">
        <f>COUNTIF(P$5:P21,P21)</f>
        <v>14</v>
      </c>
      <c r="R21" s="263">
        <v>17</v>
      </c>
      <c r="S21" s="263">
        <v>58</v>
      </c>
      <c r="T21" s="263">
        <v>18</v>
      </c>
      <c r="U21" s="263"/>
    </row>
    <row r="22" spans="1:21" ht="12.75">
      <c r="A22" s="10" t="e">
        <f>MATCH(K22,$K$3:K21,0)</f>
        <v>#N/A</v>
      </c>
      <c r="B22" s="88" t="s">
        <v>497</v>
      </c>
      <c r="C22" s="223">
        <v>0.7417939814814815</v>
      </c>
      <c r="D22" s="112">
        <f t="shared" si="0"/>
        <v>0.011886574074074119</v>
      </c>
      <c r="E22" s="2" t="str">
        <f t="shared" si="3"/>
        <v>5  MV1</v>
      </c>
      <c r="F22" s="95">
        <v>18</v>
      </c>
      <c r="G22" s="3" t="str">
        <f>VLOOKUP($K22,Startovka!$A$3:$J$292,7,FALSE())</f>
        <v>Dvořák Jaromír</v>
      </c>
      <c r="H22" s="4">
        <f>VLOOKUP($K22,Startovka!$A$3:$J$292,8,FALSE())</f>
        <v>1968</v>
      </c>
      <c r="I22" s="89" t="str">
        <f>VLOOKUP($K22,Startovka!$A$3:$J$292,10,FALSE())</f>
        <v>ASK TT Blansko</v>
      </c>
      <c r="J22" s="4" t="str">
        <f>VLOOKUP($K22,Startovka!$A$3:$J$292,9,FALSE())</f>
        <v>MV1</v>
      </c>
      <c r="K22" s="4">
        <f t="shared" si="1"/>
        <v>73</v>
      </c>
      <c r="L22" s="4">
        <f>COUNTIF(J$4:J22,J22)</f>
        <v>5</v>
      </c>
      <c r="M22" s="114">
        <f aca="true" t="shared" si="7" ref="M22:M41">C22-$C$4</f>
        <v>0.011886574074074119</v>
      </c>
      <c r="N22" s="114">
        <f t="shared" si="6"/>
        <v>0.0010300925925925686</v>
      </c>
      <c r="O22" s="96">
        <f t="shared" si="5"/>
        <v>60</v>
      </c>
      <c r="P22" t="str">
        <f t="shared" si="2"/>
        <v>M</v>
      </c>
      <c r="Q22">
        <f>COUNTIF(P$5:P22,P22)</f>
        <v>15</v>
      </c>
      <c r="R22" s="263">
        <v>18</v>
      </c>
      <c r="S22" s="263">
        <v>57</v>
      </c>
      <c r="T22" s="263">
        <v>17</v>
      </c>
      <c r="U22" s="263"/>
    </row>
    <row r="23" spans="1:21" ht="12.75">
      <c r="A23" s="10" t="e">
        <f>MATCH(K23,$K$3:K22,0)</f>
        <v>#N/A</v>
      </c>
      <c r="B23" s="88" t="s">
        <v>103</v>
      </c>
      <c r="C23" s="223">
        <v>0.7418402777777778</v>
      </c>
      <c r="D23" s="112">
        <f aca="true" t="shared" si="8" ref="D23:D41">M23</f>
        <v>0.011932870370370496</v>
      </c>
      <c r="E23" s="2" t="str">
        <f t="shared" si="3"/>
        <v>6  MV1</v>
      </c>
      <c r="F23" s="95">
        <v>19</v>
      </c>
      <c r="G23" s="3" t="str">
        <f>VLOOKUP($K23,Startovka!$A$3:$J$292,7,FALSE())</f>
        <v>Kassai Lubomír</v>
      </c>
      <c r="H23" s="4">
        <f>VLOOKUP($K23,Startovka!$A$3:$J$292,8,FALSE())</f>
        <v>1973</v>
      </c>
      <c r="I23" s="89" t="str">
        <f>VLOOKUP($K23,Startovka!$A$3:$J$292,10,FALSE())</f>
        <v>Cyklo Kassai Boskovice</v>
      </c>
      <c r="J23" s="4" t="str">
        <f>VLOOKUP($K23,Startovka!$A$3:$J$292,9,FALSE())</f>
        <v>MV1</v>
      </c>
      <c r="K23" s="4">
        <f t="shared" si="1"/>
        <v>36</v>
      </c>
      <c r="L23" s="4">
        <f>COUNTIF(J$4:J23,J23)</f>
        <v>6</v>
      </c>
      <c r="M23" s="114">
        <f t="shared" si="7"/>
        <v>0.011932870370370496</v>
      </c>
      <c r="N23" s="114">
        <f t="shared" si="6"/>
        <v>0.0010763888888889461</v>
      </c>
      <c r="O23" s="96">
        <f t="shared" si="5"/>
        <v>59</v>
      </c>
      <c r="P23" t="str">
        <f>LEFT(J23,1)</f>
        <v>M</v>
      </c>
      <c r="Q23">
        <f>COUNTIF(P$5:P23,P23)</f>
        <v>16</v>
      </c>
      <c r="R23" s="263">
        <v>19</v>
      </c>
      <c r="S23" s="263">
        <v>56</v>
      </c>
      <c r="T23" s="263">
        <v>16</v>
      </c>
      <c r="U23" s="263"/>
    </row>
    <row r="24" spans="1:21" ht="12.75">
      <c r="A24" s="10" t="e">
        <f>MATCH(K24,$K$3:K23,0)</f>
        <v>#N/A</v>
      </c>
      <c r="B24" s="88" t="s">
        <v>498</v>
      </c>
      <c r="C24" s="223">
        <v>0.7418634259259259</v>
      </c>
      <c r="D24" s="112">
        <f t="shared" si="8"/>
        <v>0.011956018518518574</v>
      </c>
      <c r="E24" s="2" t="str">
        <f aca="true" t="shared" si="9" ref="E24:E41">CONCATENATE(TEXT(L24,0),"  ",J24)</f>
        <v>7  MV1</v>
      </c>
      <c r="F24" s="95">
        <v>20</v>
      </c>
      <c r="G24" s="3" t="str">
        <f>VLOOKUP($K24,Startovka!$A$3:$J$292,7,FALSE())</f>
        <v>Kolář Petr</v>
      </c>
      <c r="H24" s="4">
        <f>VLOOKUP($K24,Startovka!$A$3:$J$292,8,FALSE())</f>
        <v>1973</v>
      </c>
      <c r="I24" s="89" t="str">
        <f>VLOOKUP($K24,Startovka!$A$3:$J$292,10,FALSE())</f>
        <v>Sokol Blansko</v>
      </c>
      <c r="J24" s="4" t="str">
        <f>VLOOKUP($K24,Startovka!$A$3:$J$292,9,FALSE())</f>
        <v>MV1</v>
      </c>
      <c r="K24" s="4">
        <f t="shared" si="1"/>
        <v>69</v>
      </c>
      <c r="L24" s="4">
        <f>COUNTIF(J$4:J24,J24)</f>
        <v>7</v>
      </c>
      <c r="M24" s="114">
        <f t="shared" si="7"/>
        <v>0.011956018518518574</v>
      </c>
      <c r="N24" s="114">
        <f t="shared" si="6"/>
        <v>0.0010995370370370239</v>
      </c>
      <c r="O24" s="96">
        <f t="shared" si="5"/>
        <v>58</v>
      </c>
      <c r="P24" t="str">
        <f aca="true" t="shared" si="10" ref="P24:P79">LEFT(J24,1)</f>
        <v>M</v>
      </c>
      <c r="Q24">
        <f>COUNTIF(P$5:P24,P24)</f>
        <v>17</v>
      </c>
      <c r="R24" s="263">
        <v>20</v>
      </c>
      <c r="S24" s="263">
        <v>55</v>
      </c>
      <c r="T24" s="263">
        <v>15</v>
      </c>
      <c r="U24" s="263"/>
    </row>
    <row r="25" spans="1:21" ht="12.75">
      <c r="A25" s="10" t="e">
        <f>MATCH(K25,$K$3:K24,0)</f>
        <v>#N/A</v>
      </c>
      <c r="B25" s="88" t="s">
        <v>499</v>
      </c>
      <c r="C25" s="223">
        <v>0.7419328703703704</v>
      </c>
      <c r="D25" s="112">
        <f t="shared" si="8"/>
        <v>0.01202546296296303</v>
      </c>
      <c r="E25" s="2" t="str">
        <f t="shared" si="9"/>
        <v>2  MV2</v>
      </c>
      <c r="F25" s="95">
        <v>21</v>
      </c>
      <c r="G25" s="3" t="str">
        <f>VLOOKUP($K25,Startovka!$A$3:$J$292,7,FALSE())</f>
        <v>Hájek Ivoš</v>
      </c>
      <c r="H25" s="4">
        <f>VLOOKUP($K25,Startovka!$A$3:$J$292,8,FALSE())</f>
        <v>1961</v>
      </c>
      <c r="I25" s="89" t="str">
        <f>VLOOKUP($K25,Startovka!$A$3:$J$292,10,FALSE())</f>
        <v>Sokol Doubravice</v>
      </c>
      <c r="J25" s="4" t="str">
        <f>VLOOKUP($K25,Startovka!$A$3:$J$292,9,FALSE())</f>
        <v>MV2</v>
      </c>
      <c r="K25" s="4">
        <f t="shared" si="1"/>
        <v>67</v>
      </c>
      <c r="L25" s="4">
        <f>COUNTIF(J$4:J25,J25)</f>
        <v>2</v>
      </c>
      <c r="M25" s="114">
        <f t="shared" si="7"/>
        <v>0.01202546296296303</v>
      </c>
      <c r="N25" s="114">
        <f t="shared" si="6"/>
        <v>0.0011689814814814792</v>
      </c>
      <c r="O25" s="96">
        <f t="shared" si="5"/>
        <v>57</v>
      </c>
      <c r="P25" t="str">
        <f t="shared" si="10"/>
        <v>M</v>
      </c>
      <c r="Q25">
        <f>COUNTIF(P$5:P25,P25)</f>
        <v>18</v>
      </c>
      <c r="R25" s="263">
        <v>21</v>
      </c>
      <c r="S25" s="263">
        <v>54</v>
      </c>
      <c r="T25" s="263">
        <v>14</v>
      </c>
      <c r="U25" s="263"/>
    </row>
    <row r="26" spans="1:21" ht="12.75">
      <c r="A26" s="10" t="e">
        <f>MATCH(K26,$K$3:K25,0)</f>
        <v>#N/A</v>
      </c>
      <c r="B26" s="88" t="s">
        <v>89</v>
      </c>
      <c r="C26" s="223">
        <v>0.7420949074074074</v>
      </c>
      <c r="D26" s="112">
        <f t="shared" si="8"/>
        <v>0.012187500000000018</v>
      </c>
      <c r="E26" s="2" t="str">
        <f t="shared" si="9"/>
        <v>8  MV1</v>
      </c>
      <c r="F26" s="95">
        <v>22</v>
      </c>
      <c r="G26" s="3" t="str">
        <f>VLOOKUP($K26,Startovka!$A$3:$J$292,7,FALSE())</f>
        <v>Stloukal Jaroslav</v>
      </c>
      <c r="H26" s="4">
        <f>VLOOKUP($K26,Startovka!$A$3:$J$292,8,FALSE())</f>
        <v>1968</v>
      </c>
      <c r="I26" s="89" t="str">
        <f>VLOOKUP($K26,Startovka!$A$3:$J$292,10,FALSE())</f>
        <v>ART Adamov</v>
      </c>
      <c r="J26" s="4" t="str">
        <f>VLOOKUP($K26,Startovka!$A$3:$J$292,9,FALSE())</f>
        <v>MV1</v>
      </c>
      <c r="K26" s="4">
        <f t="shared" si="1"/>
        <v>26</v>
      </c>
      <c r="L26" s="4">
        <f>COUNTIF(J$4:J26,J26)</f>
        <v>8</v>
      </c>
      <c r="M26" s="114">
        <f t="shared" si="7"/>
        <v>0.012187500000000018</v>
      </c>
      <c r="N26" s="114">
        <f t="shared" si="6"/>
        <v>0.0013310185185184675</v>
      </c>
      <c r="O26" s="96">
        <f t="shared" si="5"/>
        <v>56</v>
      </c>
      <c r="P26" t="str">
        <f t="shared" si="10"/>
        <v>M</v>
      </c>
      <c r="Q26">
        <f>COUNTIF(P$5:P26,P26)</f>
        <v>19</v>
      </c>
      <c r="R26" s="263">
        <v>22</v>
      </c>
      <c r="S26" s="263">
        <v>53</v>
      </c>
      <c r="T26" s="263">
        <v>13</v>
      </c>
      <c r="U26" s="263"/>
    </row>
    <row r="27" spans="1:21" ht="12.75">
      <c r="A27" s="10" t="e">
        <f>MATCH(K27,$K$3:K26,0)</f>
        <v>#N/A</v>
      </c>
      <c r="B27" s="88" t="s">
        <v>72</v>
      </c>
      <c r="C27" s="223">
        <v>0.7422453703703704</v>
      </c>
      <c r="D27" s="112">
        <f t="shared" si="8"/>
        <v>0.012337962962963078</v>
      </c>
      <c r="E27" s="2" t="str">
        <f t="shared" si="9"/>
        <v>10  M</v>
      </c>
      <c r="F27" s="95">
        <v>23</v>
      </c>
      <c r="G27" s="3" t="str">
        <f>VLOOKUP($K27,Startovka!$A$3:$J$292,7,FALSE())</f>
        <v>Hlavsa Tomáš</v>
      </c>
      <c r="H27" s="4">
        <f>VLOOKUP($K27,Startovka!$A$3:$J$292,8,FALSE())</f>
        <v>1983</v>
      </c>
      <c r="I27" s="89" t="str">
        <f>VLOOKUP($K27,Startovka!$A$3:$J$292,10,FALSE())</f>
        <v>Adamov</v>
      </c>
      <c r="J27" s="4" t="str">
        <f>VLOOKUP($K27,Startovka!$A$3:$J$292,9,FALSE())</f>
        <v>M</v>
      </c>
      <c r="K27" s="4">
        <f t="shared" si="1"/>
        <v>32</v>
      </c>
      <c r="L27" s="4">
        <f>COUNTIF(J$4:J27,J27)</f>
        <v>10</v>
      </c>
      <c r="M27" s="114">
        <f t="shared" si="7"/>
        <v>0.012337962962963078</v>
      </c>
      <c r="N27" s="114">
        <f t="shared" si="6"/>
        <v>0.001481481481481528</v>
      </c>
      <c r="O27" s="96">
        <f t="shared" si="5"/>
        <v>55</v>
      </c>
      <c r="P27" t="str">
        <f t="shared" si="10"/>
        <v>M</v>
      </c>
      <c r="Q27">
        <f>COUNTIF(P$5:P27,P27)</f>
        <v>20</v>
      </c>
      <c r="R27" s="263">
        <v>23</v>
      </c>
      <c r="S27" s="263">
        <v>52</v>
      </c>
      <c r="T27" s="263">
        <v>12</v>
      </c>
      <c r="U27" s="263"/>
    </row>
    <row r="28" spans="1:21" ht="12.75">
      <c r="A28" s="10" t="e">
        <f>MATCH(K28,$K$3:K27,0)</f>
        <v>#N/A</v>
      </c>
      <c r="B28" s="88" t="s">
        <v>104</v>
      </c>
      <c r="C28" s="223">
        <v>0.7422685185185185</v>
      </c>
      <c r="D28" s="112">
        <f t="shared" si="8"/>
        <v>0.012361111111111156</v>
      </c>
      <c r="E28" s="2" t="str">
        <f t="shared" si="9"/>
        <v>11  M</v>
      </c>
      <c r="F28" s="95">
        <v>24</v>
      </c>
      <c r="G28" s="3" t="str">
        <f>VLOOKUP($K28,Startovka!$A$3:$J$292,7,FALSE())</f>
        <v>Hlaváč Jaroslav</v>
      </c>
      <c r="H28" s="4">
        <f>VLOOKUP($K28,Startovka!$A$3:$J$292,8,FALSE())</f>
        <v>1983</v>
      </c>
      <c r="I28" s="89" t="str">
        <f>VLOOKUP($K28,Startovka!$A$3:$J$292,10,FALSE())</f>
        <v>Ráječko</v>
      </c>
      <c r="J28" s="4" t="str">
        <f>VLOOKUP($K28,Startovka!$A$3:$J$292,9,FALSE())</f>
        <v>M</v>
      </c>
      <c r="K28" s="4">
        <f t="shared" si="1"/>
        <v>30</v>
      </c>
      <c r="L28" s="4">
        <f>COUNTIF(J$4:J28,J28)</f>
        <v>11</v>
      </c>
      <c r="M28" s="114">
        <f t="shared" si="7"/>
        <v>0.012361111111111156</v>
      </c>
      <c r="N28" s="114">
        <f t="shared" si="6"/>
        <v>0.0015046296296296058</v>
      </c>
      <c r="O28" s="96">
        <f t="shared" si="5"/>
        <v>54</v>
      </c>
      <c r="P28" t="str">
        <f t="shared" si="10"/>
        <v>M</v>
      </c>
      <c r="Q28">
        <f>COUNTIF(P$5:P28,P28)</f>
        <v>21</v>
      </c>
      <c r="R28" s="263">
        <v>24</v>
      </c>
      <c r="S28" s="263">
        <v>51</v>
      </c>
      <c r="T28" s="263">
        <v>11</v>
      </c>
      <c r="U28" s="263"/>
    </row>
    <row r="29" spans="1:21" ht="12.75">
      <c r="A29" s="10" t="e">
        <f>MATCH(K29,$K$3:K28,0)</f>
        <v>#N/A</v>
      </c>
      <c r="B29" s="88" t="s">
        <v>102</v>
      </c>
      <c r="C29" s="223">
        <v>0.7425462962962963</v>
      </c>
      <c r="D29" s="112">
        <f t="shared" si="8"/>
        <v>0.012638888888888977</v>
      </c>
      <c r="E29" s="2" t="str">
        <f t="shared" si="9"/>
        <v>9  MV1</v>
      </c>
      <c r="F29" s="95">
        <v>25</v>
      </c>
      <c r="G29" s="3" t="str">
        <f>VLOOKUP($K29,Startovka!$A$3:$J$292,7,FALSE())</f>
        <v>Němec Richard</v>
      </c>
      <c r="H29" s="4">
        <f>VLOOKUP($K29,Startovka!$A$3:$J$292,8,FALSE())</f>
        <v>1969</v>
      </c>
      <c r="I29" s="89" t="str">
        <f>VLOOKUP($K29,Startovka!$A$3:$J$292,10,FALSE())</f>
        <v>Blansko</v>
      </c>
      <c r="J29" s="4" t="str">
        <f>VLOOKUP($K29,Startovka!$A$3:$J$292,9,FALSE())</f>
        <v>MV1</v>
      </c>
      <c r="K29" s="4">
        <f t="shared" si="1"/>
        <v>9</v>
      </c>
      <c r="L29" s="4">
        <f>COUNTIF(J$4:J29,J29)</f>
        <v>9</v>
      </c>
      <c r="M29" s="114">
        <f t="shared" si="7"/>
        <v>0.012638888888888977</v>
      </c>
      <c r="N29" s="114">
        <f t="shared" si="6"/>
        <v>0.001782407407407427</v>
      </c>
      <c r="O29" s="96">
        <f t="shared" si="5"/>
        <v>53</v>
      </c>
      <c r="P29" t="str">
        <f t="shared" si="10"/>
        <v>M</v>
      </c>
      <c r="Q29">
        <f>COUNTIF(P$5:P29,P29)</f>
        <v>22</v>
      </c>
      <c r="R29" s="263">
        <v>25</v>
      </c>
      <c r="S29" s="263">
        <v>50</v>
      </c>
      <c r="T29" s="263">
        <v>10</v>
      </c>
      <c r="U29" s="263"/>
    </row>
    <row r="30" spans="1:21" ht="12.75">
      <c r="A30" s="10" t="e">
        <f>MATCH(K30,$K$3:K29,0)</f>
        <v>#N/A</v>
      </c>
      <c r="B30" s="88" t="s">
        <v>83</v>
      </c>
      <c r="C30" s="223">
        <v>0.7427662037037037</v>
      </c>
      <c r="D30" s="112">
        <f t="shared" si="8"/>
        <v>0.012858796296296382</v>
      </c>
      <c r="E30" s="2" t="str">
        <f t="shared" si="9"/>
        <v>10  MV1</v>
      </c>
      <c r="F30" s="95">
        <v>26</v>
      </c>
      <c r="G30" s="3" t="str">
        <f>VLOOKUP($K30,Startovka!$A$3:$J$292,7,FALSE())</f>
        <v>Sotolář Stanislav</v>
      </c>
      <c r="H30" s="4">
        <f>VLOOKUP($K30,Startovka!$A$3:$J$292,8,FALSE())</f>
        <v>1970</v>
      </c>
      <c r="I30" s="89" t="str">
        <f>VLOOKUP($K30,Startovka!$A$3:$J$292,10,FALSE())</f>
        <v>Veselice</v>
      </c>
      <c r="J30" s="4" t="str">
        <f>VLOOKUP($K30,Startovka!$A$3:$J$292,9,FALSE())</f>
        <v>MV1</v>
      </c>
      <c r="K30" s="4">
        <f t="shared" si="1"/>
        <v>35</v>
      </c>
      <c r="L30" s="4">
        <f>COUNTIF(J$4:J30,J30)</f>
        <v>10</v>
      </c>
      <c r="M30" s="114">
        <f t="shared" si="7"/>
        <v>0.012858796296296382</v>
      </c>
      <c r="N30" s="114">
        <f t="shared" si="6"/>
        <v>0.0020023148148148318</v>
      </c>
      <c r="O30" s="96">
        <f t="shared" si="5"/>
        <v>52</v>
      </c>
      <c r="P30" t="str">
        <f t="shared" si="10"/>
        <v>M</v>
      </c>
      <c r="Q30">
        <f>COUNTIF(P$5:P30,P30)</f>
        <v>23</v>
      </c>
      <c r="R30" s="263">
        <v>26</v>
      </c>
      <c r="S30" s="263">
        <v>49</v>
      </c>
      <c r="T30" s="263">
        <v>9</v>
      </c>
      <c r="U30" s="263"/>
    </row>
    <row r="31" spans="1:21" ht="12.75">
      <c r="A31" s="10" t="e">
        <f>MATCH(K31,$K$3:K30,0)</f>
        <v>#N/A</v>
      </c>
      <c r="B31" s="88" t="s">
        <v>500</v>
      </c>
      <c r="C31" s="223">
        <v>0.7429629629629629</v>
      </c>
      <c r="D31" s="112">
        <f t="shared" si="8"/>
        <v>0.013055555555555598</v>
      </c>
      <c r="E31" s="2" t="str">
        <f t="shared" si="9"/>
        <v>11  MV1</v>
      </c>
      <c r="F31" s="95">
        <v>27</v>
      </c>
      <c r="G31" s="3" t="str">
        <f>VLOOKUP($K31,Startovka!$A$3:$J$292,7,FALSE())</f>
        <v>Odehnal Tomáš</v>
      </c>
      <c r="H31" s="4">
        <f>VLOOKUP($K31,Startovka!$A$3:$J$292,8,FALSE())</f>
        <v>1968</v>
      </c>
      <c r="I31" s="89" t="str">
        <f>VLOOKUP($K31,Startovka!$A$3:$J$292,10,FALSE())</f>
        <v>Skalice</v>
      </c>
      <c r="J31" s="4" t="str">
        <f>VLOOKUP($K31,Startovka!$A$3:$J$292,9,FALSE())</f>
        <v>MV1</v>
      </c>
      <c r="K31" s="4">
        <f t="shared" si="1"/>
        <v>75</v>
      </c>
      <c r="L31" s="4">
        <f>COUNTIF(J$4:J31,J31)</f>
        <v>11</v>
      </c>
      <c r="M31" s="114">
        <f t="shared" si="7"/>
        <v>0.013055555555555598</v>
      </c>
      <c r="N31" s="114">
        <f t="shared" si="6"/>
        <v>0.0021990740740740478</v>
      </c>
      <c r="O31" s="96">
        <f t="shared" si="5"/>
        <v>51</v>
      </c>
      <c r="P31" t="str">
        <f t="shared" si="10"/>
        <v>M</v>
      </c>
      <c r="Q31">
        <f>COUNTIF(P$5:P31,P31)</f>
        <v>24</v>
      </c>
      <c r="R31" s="263">
        <v>27</v>
      </c>
      <c r="S31" s="263">
        <v>48</v>
      </c>
      <c r="T31" s="263">
        <v>8</v>
      </c>
      <c r="U31" s="263"/>
    </row>
    <row r="32" spans="1:21" ht="12.75">
      <c r="A32" s="10" t="e">
        <f>MATCH(K32,$K$3:K31,0)</f>
        <v>#N/A</v>
      </c>
      <c r="B32" s="88" t="s">
        <v>501</v>
      </c>
      <c r="C32" s="223">
        <v>0.7432523148148148</v>
      </c>
      <c r="D32" s="112">
        <f t="shared" si="8"/>
        <v>0.013344907407407458</v>
      </c>
      <c r="E32" s="2" t="str">
        <f t="shared" si="9"/>
        <v>12  MV1</v>
      </c>
      <c r="F32" s="95">
        <v>28</v>
      </c>
      <c r="G32" s="3" t="str">
        <f>VLOOKUP($K32,Startovka!$A$3:$J$292,7,FALSE())</f>
        <v>Bednář Zbyněk</v>
      </c>
      <c r="H32" s="4">
        <f>VLOOKUP($K32,Startovka!$A$3:$J$292,8,FALSE())</f>
        <v>1973</v>
      </c>
      <c r="I32" s="89" t="str">
        <f>VLOOKUP($K32,Startovka!$A$3:$J$292,10,FALSE())</f>
        <v>Tišnov</v>
      </c>
      <c r="J32" s="4" t="str">
        <f>VLOOKUP($K32,Startovka!$A$3:$J$292,9,FALSE())</f>
        <v>MV1</v>
      </c>
      <c r="K32" s="4">
        <f t="shared" si="1"/>
        <v>45</v>
      </c>
      <c r="L32" s="4">
        <f>COUNTIF(J$4:J32,J32)</f>
        <v>12</v>
      </c>
      <c r="M32" s="114">
        <f t="shared" si="7"/>
        <v>0.013344907407407458</v>
      </c>
      <c r="N32" s="114">
        <f t="shared" si="6"/>
        <v>0.002488425925925908</v>
      </c>
      <c r="O32" s="96">
        <f t="shared" si="5"/>
        <v>50</v>
      </c>
      <c r="P32" t="str">
        <f t="shared" si="10"/>
        <v>M</v>
      </c>
      <c r="Q32">
        <f>COUNTIF(P$5:P32,P32)</f>
        <v>25</v>
      </c>
      <c r="R32" s="263">
        <v>28</v>
      </c>
      <c r="S32" s="263">
        <v>47</v>
      </c>
      <c r="T32" s="263">
        <v>7</v>
      </c>
      <c r="U32" s="263"/>
    </row>
    <row r="33" spans="1:21" ht="12.75">
      <c r="A33" s="10" t="e">
        <f>MATCH(K33,$K$3:K32,0)</f>
        <v>#N/A</v>
      </c>
      <c r="B33" s="88" t="s">
        <v>502</v>
      </c>
      <c r="C33" s="223">
        <v>0.7433101851851852</v>
      </c>
      <c r="D33" s="112">
        <f t="shared" si="8"/>
        <v>0.013402777777777874</v>
      </c>
      <c r="E33" s="2" t="str">
        <f t="shared" si="9"/>
        <v>13  MV1</v>
      </c>
      <c r="F33" s="95">
        <v>29</v>
      </c>
      <c r="G33" s="3" t="str">
        <f>VLOOKUP($K33,Startovka!$A$3:$J$292,7,FALSE())</f>
        <v>Buš Roman</v>
      </c>
      <c r="H33" s="4">
        <f>VLOOKUP($K33,Startovka!$A$3:$J$292,8,FALSE())</f>
        <v>1965</v>
      </c>
      <c r="I33" s="89" t="str">
        <f>VLOOKUP($K33,Startovka!$A$3:$J$292,10,FALSE())</f>
        <v>Rájec</v>
      </c>
      <c r="J33" s="4" t="str">
        <f>VLOOKUP($K33,Startovka!$A$3:$J$292,9,FALSE())</f>
        <v>MV1</v>
      </c>
      <c r="K33" s="4">
        <f t="shared" si="1"/>
        <v>61</v>
      </c>
      <c r="L33" s="4">
        <f>COUNTIF(J$4:J33,J33)</f>
        <v>13</v>
      </c>
      <c r="M33" s="114">
        <f t="shared" si="7"/>
        <v>0.013402777777777874</v>
      </c>
      <c r="N33" s="114">
        <f t="shared" si="6"/>
        <v>0.0025462962962963243</v>
      </c>
      <c r="O33" s="96">
        <f t="shared" si="5"/>
        <v>49</v>
      </c>
      <c r="P33" t="str">
        <f t="shared" si="10"/>
        <v>M</v>
      </c>
      <c r="Q33">
        <f>COUNTIF(P$5:P33,P33)</f>
        <v>26</v>
      </c>
      <c r="R33" s="263">
        <v>29</v>
      </c>
      <c r="S33" s="263">
        <v>46</v>
      </c>
      <c r="T33" s="263">
        <v>6</v>
      </c>
      <c r="U33" s="263"/>
    </row>
    <row r="34" spans="1:21" ht="12.75">
      <c r="A34" s="10" t="e">
        <f>MATCH(K34,$K$3:K33,0)</f>
        <v>#N/A</v>
      </c>
      <c r="B34" s="88" t="s">
        <v>503</v>
      </c>
      <c r="C34" s="223">
        <v>0.7433217592592593</v>
      </c>
      <c r="D34" s="112">
        <f t="shared" si="8"/>
        <v>0.013414351851851913</v>
      </c>
      <c r="E34" s="2" t="str">
        <f t="shared" si="9"/>
        <v>3  MV2</v>
      </c>
      <c r="F34" s="95">
        <v>30</v>
      </c>
      <c r="G34" s="3" t="str">
        <f>VLOOKUP($K34,Startovka!$A$3:$J$292,7,FALSE())</f>
        <v>Svoboda Pavel</v>
      </c>
      <c r="H34" s="4">
        <f>VLOOKUP($K34,Startovka!$A$3:$J$292,8,FALSE())</f>
        <v>1955</v>
      </c>
      <c r="I34" s="89" t="str">
        <f>VLOOKUP($K34,Startovka!$A$3:$J$292,10,FALSE())</f>
        <v>TJ Sloup</v>
      </c>
      <c r="J34" s="4" t="str">
        <f>VLOOKUP($K34,Startovka!$A$3:$J$292,9,FALSE())</f>
        <v>MV2</v>
      </c>
      <c r="K34" s="4">
        <f t="shared" si="1"/>
        <v>51</v>
      </c>
      <c r="L34" s="4">
        <f>COUNTIF(J$4:J34,J34)</f>
        <v>3</v>
      </c>
      <c r="M34" s="114">
        <f t="shared" si="7"/>
        <v>0.013414351851851913</v>
      </c>
      <c r="N34" s="114">
        <f t="shared" si="6"/>
        <v>0.002557870370370363</v>
      </c>
      <c r="O34" s="96">
        <f t="shared" si="5"/>
        <v>48</v>
      </c>
      <c r="P34" t="str">
        <f t="shared" si="10"/>
        <v>M</v>
      </c>
      <c r="Q34">
        <f>COUNTIF(P$5:P34,P34)</f>
        <v>27</v>
      </c>
      <c r="R34" s="263">
        <v>30</v>
      </c>
      <c r="S34" s="263">
        <v>45</v>
      </c>
      <c r="T34" s="263">
        <v>5</v>
      </c>
      <c r="U34" s="263"/>
    </row>
    <row r="35" spans="1:21" ht="12.75">
      <c r="A35" s="10" t="e">
        <f>MATCH(K35,$K$3:K34,0)</f>
        <v>#N/A</v>
      </c>
      <c r="B35" s="88" t="s">
        <v>504</v>
      </c>
      <c r="C35" s="223">
        <v>0.7433680555555555</v>
      </c>
      <c r="D35" s="112">
        <f t="shared" si="8"/>
        <v>0.01346064814814818</v>
      </c>
      <c r="E35" s="2" t="str">
        <f t="shared" si="9"/>
        <v>12  M</v>
      </c>
      <c r="F35" s="95">
        <v>31</v>
      </c>
      <c r="G35" s="3" t="str">
        <f>VLOOKUP($K35,Startovka!$A$3:$J$292,7,FALSE())</f>
        <v>Vymazal Jiří</v>
      </c>
      <c r="H35" s="4">
        <f>VLOOKUP($K35,Startovka!$A$3:$J$292,8,FALSE())</f>
        <v>1974</v>
      </c>
      <c r="I35" s="89" t="str">
        <f>VLOOKUP($K35,Startovka!$A$3:$J$292,10,FALSE())</f>
        <v>Rájec - Jestřebí</v>
      </c>
      <c r="J35" s="4" t="str">
        <f>VLOOKUP($K35,Startovka!$A$3:$J$292,9,FALSE())</f>
        <v>M</v>
      </c>
      <c r="K35" s="4">
        <f t="shared" si="1"/>
        <v>52</v>
      </c>
      <c r="L35" s="4">
        <f>COUNTIF(J$4:J35,J35)</f>
        <v>12</v>
      </c>
      <c r="M35" s="114">
        <f t="shared" si="7"/>
        <v>0.01346064814814818</v>
      </c>
      <c r="N35" s="114">
        <f t="shared" si="6"/>
        <v>0.0026041666666666297</v>
      </c>
      <c r="O35" s="96">
        <f t="shared" si="5"/>
        <v>47</v>
      </c>
      <c r="P35" t="str">
        <f t="shared" si="10"/>
        <v>M</v>
      </c>
      <c r="Q35">
        <f>COUNTIF(P$5:P35,P35)</f>
        <v>28</v>
      </c>
      <c r="R35" s="263">
        <v>31</v>
      </c>
      <c r="S35" s="263">
        <v>44</v>
      </c>
      <c r="T35" s="263">
        <v>4</v>
      </c>
      <c r="U35" s="263"/>
    </row>
    <row r="36" spans="1:21" ht="12.75">
      <c r="A36" s="10" t="e">
        <f>MATCH(K36,$K$3:K35,0)</f>
        <v>#N/A</v>
      </c>
      <c r="B36" s="88" t="s">
        <v>505</v>
      </c>
      <c r="C36" s="223">
        <v>0.7434143518518518</v>
      </c>
      <c r="D36" s="112">
        <f t="shared" si="8"/>
        <v>0.013506944444444446</v>
      </c>
      <c r="E36" s="2" t="str">
        <f t="shared" si="9"/>
        <v>14  MV1</v>
      </c>
      <c r="F36" s="95">
        <v>32</v>
      </c>
      <c r="G36" s="3" t="str">
        <f>VLOOKUP($K36,Startovka!$A$3:$J$292,7,FALSE())</f>
        <v>Skoták Jiří</v>
      </c>
      <c r="H36" s="4">
        <f>VLOOKUP($K36,Startovka!$A$3:$J$292,8,FALSE())</f>
        <v>1964</v>
      </c>
      <c r="I36" s="89" t="str">
        <f>VLOOKUP($K36,Startovka!$A$3:$J$292,10,FALSE())</f>
        <v>SC Ráječko</v>
      </c>
      <c r="J36" s="4" t="str">
        <f>VLOOKUP($K36,Startovka!$A$3:$J$292,9,FALSE())</f>
        <v>MV1</v>
      </c>
      <c r="K36" s="4">
        <f t="shared" si="1"/>
        <v>71</v>
      </c>
      <c r="L36" s="4">
        <f>COUNTIF(J$4:J36,J36)</f>
        <v>14</v>
      </c>
      <c r="M36" s="114">
        <f t="shared" si="7"/>
        <v>0.013506944444444446</v>
      </c>
      <c r="N36" s="114">
        <f t="shared" si="6"/>
        <v>0.002650462962962896</v>
      </c>
      <c r="O36" s="96">
        <f t="shared" si="5"/>
        <v>46</v>
      </c>
      <c r="P36" t="str">
        <f t="shared" si="10"/>
        <v>M</v>
      </c>
      <c r="Q36">
        <f>COUNTIF(P$5:P36,P36)</f>
        <v>29</v>
      </c>
      <c r="R36" s="263">
        <v>32</v>
      </c>
      <c r="S36" s="263">
        <v>43</v>
      </c>
      <c r="T36" s="263">
        <v>3</v>
      </c>
      <c r="U36" s="263"/>
    </row>
    <row r="37" spans="1:21" ht="12.75">
      <c r="A37" s="10" t="e">
        <f>MATCH(K37,$K$3:K36,0)</f>
        <v>#N/A</v>
      </c>
      <c r="B37" s="88" t="s">
        <v>506</v>
      </c>
      <c r="C37" s="223">
        <v>0.7434375000000001</v>
      </c>
      <c r="D37" s="112">
        <f t="shared" si="8"/>
        <v>0.013530092592592746</v>
      </c>
      <c r="E37" s="2" t="str">
        <f t="shared" si="9"/>
        <v>4  MV2</v>
      </c>
      <c r="F37" s="95">
        <v>33</v>
      </c>
      <c r="G37" s="3" t="str">
        <f>VLOOKUP($K37,Startovka!$A$3:$J$292,7,FALSE())</f>
        <v>Šmatera Petr</v>
      </c>
      <c r="H37" s="4">
        <f>VLOOKUP($K37,Startovka!$A$3:$J$292,8,FALSE())</f>
        <v>1961</v>
      </c>
      <c r="I37" s="89" t="str">
        <f>VLOOKUP($K37,Startovka!$A$3:$J$292,10,FALSE())</f>
        <v>Kunštát</v>
      </c>
      <c r="J37" s="4" t="str">
        <f>VLOOKUP($K37,Startovka!$A$3:$J$292,9,FALSE())</f>
        <v>MV2</v>
      </c>
      <c r="K37" s="4">
        <f aca="true" t="shared" si="11" ref="K37:K73">VALUE(B37)</f>
        <v>57</v>
      </c>
      <c r="L37" s="4">
        <f>COUNTIF(J$4:J37,J37)</f>
        <v>4</v>
      </c>
      <c r="M37" s="114">
        <f t="shared" si="7"/>
        <v>0.013530092592592746</v>
      </c>
      <c r="N37" s="114">
        <f t="shared" si="6"/>
        <v>0.002673611111111196</v>
      </c>
      <c r="O37" s="96">
        <f t="shared" si="5"/>
        <v>45</v>
      </c>
      <c r="P37" t="str">
        <f t="shared" si="10"/>
        <v>M</v>
      </c>
      <c r="Q37">
        <f>COUNTIF(P$5:P37,P37)</f>
        <v>30</v>
      </c>
      <c r="R37" s="263">
        <v>33</v>
      </c>
      <c r="S37" s="263">
        <v>42</v>
      </c>
      <c r="T37" s="263">
        <v>2</v>
      </c>
      <c r="U37" s="263"/>
    </row>
    <row r="38" spans="1:21" ht="12.75">
      <c r="A38" s="10" t="e">
        <f>MATCH(K38,$K$3:K37,0)</f>
        <v>#N/A</v>
      </c>
      <c r="B38" s="88" t="s">
        <v>109</v>
      </c>
      <c r="C38" s="223">
        <v>0.7434606481481482</v>
      </c>
      <c r="D38" s="112">
        <f t="shared" si="8"/>
        <v>0.013553240740740824</v>
      </c>
      <c r="E38" s="2" t="str">
        <f t="shared" si="9"/>
        <v>1  MV3</v>
      </c>
      <c r="F38" s="95">
        <v>34</v>
      </c>
      <c r="G38" s="3" t="str">
        <f>VLOOKUP($K38,Startovka!$A$3:$J$292,7,FALSE())</f>
        <v>Stráník Aleš</v>
      </c>
      <c r="H38" s="4">
        <f>VLOOKUP($K38,Startovka!$A$3:$J$292,8,FALSE())</f>
        <v>1950</v>
      </c>
      <c r="I38" s="89" t="str">
        <f>VLOOKUP($K38,Startovka!$A$3:$J$292,10,FALSE())</f>
        <v>Blansko</v>
      </c>
      <c r="J38" s="4" t="str">
        <f>VLOOKUP($K38,Startovka!$A$3:$J$292,9,FALSE())</f>
        <v>MV3</v>
      </c>
      <c r="K38" s="4">
        <f t="shared" si="11"/>
        <v>41</v>
      </c>
      <c r="L38" s="4">
        <f>COUNTIF(J$4:J38,J38)</f>
        <v>1</v>
      </c>
      <c r="M38" s="114">
        <f t="shared" si="7"/>
        <v>0.013553240740740824</v>
      </c>
      <c r="N38" s="114">
        <f t="shared" si="6"/>
        <v>0.0026967592592592737</v>
      </c>
      <c r="O38" s="96">
        <f t="shared" si="5"/>
        <v>44</v>
      </c>
      <c r="P38" t="str">
        <f t="shared" si="10"/>
        <v>M</v>
      </c>
      <c r="Q38">
        <f>COUNTIF(P$5:P38,P38)</f>
        <v>31</v>
      </c>
      <c r="R38" s="263">
        <v>34</v>
      </c>
      <c r="S38" s="263">
        <v>41</v>
      </c>
      <c r="T38" s="263">
        <v>1</v>
      </c>
      <c r="U38" s="263"/>
    </row>
    <row r="39" spans="1:21" ht="12.75">
      <c r="A39" s="10" t="e">
        <f>MATCH(K39,$K$3:K38,0)</f>
        <v>#N/A</v>
      </c>
      <c r="B39" s="88" t="s">
        <v>91</v>
      </c>
      <c r="C39" s="223">
        <v>0.7434953703703703</v>
      </c>
      <c r="D39" s="112">
        <f t="shared" si="8"/>
        <v>0.01358796296296294</v>
      </c>
      <c r="E39" s="2" t="str">
        <f t="shared" si="9"/>
        <v>5  MV2</v>
      </c>
      <c r="F39" s="95">
        <v>35</v>
      </c>
      <c r="G39" s="3" t="str">
        <f>VLOOKUP($K39,Startovka!$A$3:$J$292,7,FALSE())</f>
        <v>Hromek Jiří</v>
      </c>
      <c r="H39" s="4">
        <f>VLOOKUP($K39,Startovka!$A$3:$J$292,8,FALSE())</f>
        <v>1960</v>
      </c>
      <c r="I39" s="89" t="str">
        <f>VLOOKUP($K39,Startovka!$A$3:$J$292,10,FALSE())</f>
        <v>Fényx Adamov</v>
      </c>
      <c r="J39" s="4" t="str">
        <f>VLOOKUP($K39,Startovka!$A$3:$J$292,9,FALSE())</f>
        <v>MV2</v>
      </c>
      <c r="K39" s="4">
        <f t="shared" si="11"/>
        <v>23</v>
      </c>
      <c r="L39" s="4">
        <f>COUNTIF(J$4:J39,J39)</f>
        <v>5</v>
      </c>
      <c r="M39" s="114">
        <f t="shared" si="7"/>
        <v>0.01358796296296294</v>
      </c>
      <c r="N39" s="114">
        <f t="shared" si="6"/>
        <v>0.0027314814814813904</v>
      </c>
      <c r="O39" s="96">
        <f t="shared" si="5"/>
        <v>43</v>
      </c>
      <c r="P39" t="str">
        <f t="shared" si="10"/>
        <v>M</v>
      </c>
      <c r="Q39">
        <f>COUNTIF(P$5:P39,P39)</f>
        <v>32</v>
      </c>
      <c r="R39" s="263">
        <v>35</v>
      </c>
      <c r="S39" s="263">
        <v>40</v>
      </c>
      <c r="T39" s="263"/>
      <c r="U39" s="263"/>
    </row>
    <row r="40" spans="1:21" ht="12.75">
      <c r="A40" s="10" t="e">
        <f>MATCH(K40,$K$3:K39,0)</f>
        <v>#N/A</v>
      </c>
      <c r="B40" s="88" t="s">
        <v>507</v>
      </c>
      <c r="C40" s="223">
        <v>0.7435416666666667</v>
      </c>
      <c r="D40" s="112">
        <f t="shared" si="8"/>
        <v>0.013634259259259318</v>
      </c>
      <c r="E40" s="2" t="str">
        <f t="shared" si="9"/>
        <v>6  MV2</v>
      </c>
      <c r="F40" s="95">
        <v>36</v>
      </c>
      <c r="G40" s="3" t="str">
        <f>VLOOKUP($K40,Startovka!$A$3:$J$292,7,FALSE())</f>
        <v>Šperka Oldřich</v>
      </c>
      <c r="H40" s="4">
        <f>VLOOKUP($K40,Startovka!$A$3:$J$292,8,FALSE())</f>
        <v>1956</v>
      </c>
      <c r="I40" s="89" t="str">
        <f>VLOOKUP($K40,Startovka!$A$3:$J$292,10,FALSE())</f>
        <v>Jedovnice</v>
      </c>
      <c r="J40" s="4" t="str">
        <f>VLOOKUP($K40,Startovka!$A$3:$J$292,9,FALSE())</f>
        <v>MV2</v>
      </c>
      <c r="K40" s="4">
        <f t="shared" si="11"/>
        <v>58</v>
      </c>
      <c r="L40" s="4">
        <f>COUNTIF(J$4:J40,J40)</f>
        <v>6</v>
      </c>
      <c r="M40" s="114">
        <f t="shared" si="7"/>
        <v>0.013634259259259318</v>
      </c>
      <c r="N40" s="114">
        <f t="shared" si="6"/>
        <v>0.002777777777777768</v>
      </c>
      <c r="O40" s="96">
        <f t="shared" si="5"/>
        <v>42</v>
      </c>
      <c r="P40" t="str">
        <f t="shared" si="10"/>
        <v>M</v>
      </c>
      <c r="Q40">
        <f>COUNTIF(P$5:P40,P40)</f>
        <v>33</v>
      </c>
      <c r="R40" s="263">
        <v>36</v>
      </c>
      <c r="S40" s="263">
        <v>39</v>
      </c>
      <c r="T40" s="263"/>
      <c r="U40" s="263"/>
    </row>
    <row r="41" spans="1:21" ht="12.75">
      <c r="A41" s="10" t="e">
        <f>MATCH(K41,$K$3:K40,0)</f>
        <v>#N/A</v>
      </c>
      <c r="B41" s="88" t="s">
        <v>508</v>
      </c>
      <c r="C41" s="223">
        <v>0.7435995370370371</v>
      </c>
      <c r="D41" s="112">
        <f t="shared" si="8"/>
        <v>0.013692129629629735</v>
      </c>
      <c r="E41" s="2" t="str">
        <f t="shared" si="9"/>
        <v>13  M</v>
      </c>
      <c r="F41" s="95">
        <v>37</v>
      </c>
      <c r="G41" s="3" t="str">
        <f>VLOOKUP($K41,Startovka!$A$3:$J$292,7,FALSE())</f>
        <v>Moravec Jiří</v>
      </c>
      <c r="H41" s="4">
        <f>VLOOKUP($K41,Startovka!$A$3:$J$292,8,FALSE())</f>
        <v>1977</v>
      </c>
      <c r="I41" s="89" t="str">
        <f>VLOOKUP($K41,Startovka!$A$3:$J$292,10,FALSE())</f>
        <v>Horizont Kola Novák Blansko</v>
      </c>
      <c r="J41" s="4" t="str">
        <f>VLOOKUP($K41,Startovka!$A$3:$J$292,9,FALSE())</f>
        <v>M</v>
      </c>
      <c r="K41" s="4">
        <f t="shared" si="11"/>
        <v>47</v>
      </c>
      <c r="L41" s="4">
        <f>COUNTIF(J$4:J41,J41)</f>
        <v>13</v>
      </c>
      <c r="M41" s="114">
        <f t="shared" si="7"/>
        <v>0.013692129629629735</v>
      </c>
      <c r="N41" s="114">
        <f t="shared" si="6"/>
        <v>0.0028356481481481843</v>
      </c>
      <c r="O41" s="96">
        <f t="shared" si="5"/>
        <v>41</v>
      </c>
      <c r="P41" t="str">
        <f t="shared" si="10"/>
        <v>M</v>
      </c>
      <c r="Q41">
        <f>COUNTIF(P$5:P41,P41)</f>
        <v>34</v>
      </c>
      <c r="R41" s="263">
        <v>37</v>
      </c>
      <c r="S41" s="263">
        <v>38</v>
      </c>
      <c r="T41" s="263"/>
      <c r="U41" s="263"/>
    </row>
    <row r="42" spans="1:21" ht="12.75">
      <c r="A42" s="10" t="e">
        <f>MATCH(K42,$K$3:K41,0)</f>
        <v>#N/A</v>
      </c>
      <c r="B42" s="88" t="s">
        <v>509</v>
      </c>
      <c r="C42" s="223">
        <v>0.7436921296296296</v>
      </c>
      <c r="D42" s="112">
        <f aca="true" t="shared" si="12" ref="D42:D70">M42</f>
        <v>0.013784722222222268</v>
      </c>
      <c r="E42" s="2" t="str">
        <f aca="true" t="shared" si="13" ref="E42:E70">CONCATENATE(TEXT(L42,0),"  ",J42)</f>
        <v>15  MV1</v>
      </c>
      <c r="F42" s="95">
        <v>38</v>
      </c>
      <c r="G42" s="3" t="str">
        <f>VLOOKUP($K42,Startovka!$A$3:$J$292,7,FALSE())</f>
        <v>Veselý Prokop</v>
      </c>
      <c r="H42" s="4">
        <f>VLOOKUP($K42,Startovka!$A$3:$J$292,8,FALSE())</f>
        <v>1969</v>
      </c>
      <c r="I42" s="89" t="str">
        <f>VLOOKUP($K42,Startovka!$A$3:$J$292,10,FALSE())</f>
        <v>Kunštát</v>
      </c>
      <c r="J42" s="4" t="str">
        <f>VLOOKUP($K42,Startovka!$A$3:$J$292,9,FALSE())</f>
        <v>MV1</v>
      </c>
      <c r="K42" s="4">
        <f t="shared" si="11"/>
        <v>56</v>
      </c>
      <c r="L42" s="4">
        <f>COUNTIF(J$4:J42,J42)</f>
        <v>15</v>
      </c>
      <c r="M42" s="114">
        <f aca="true" t="shared" si="14" ref="M42:M70">C42-$C$4</f>
        <v>0.013784722222222268</v>
      </c>
      <c r="N42" s="114">
        <f aca="true" t="shared" si="15" ref="N42:N70">M42-$M$5</f>
        <v>0.0029282407407407174</v>
      </c>
      <c r="O42" s="96">
        <f t="shared" si="5"/>
        <v>40</v>
      </c>
      <c r="P42" t="str">
        <f t="shared" si="10"/>
        <v>M</v>
      </c>
      <c r="Q42">
        <f>COUNTIF(P$5:P42,P42)</f>
        <v>35</v>
      </c>
      <c r="R42" s="263">
        <v>38</v>
      </c>
      <c r="S42" s="263">
        <v>37</v>
      </c>
      <c r="T42" s="263"/>
      <c r="U42" s="263"/>
    </row>
    <row r="43" spans="1:21" ht="12.75">
      <c r="A43" s="10" t="e">
        <f>MATCH(K43,$K$3:K42,0)</f>
        <v>#N/A</v>
      </c>
      <c r="B43" s="88" t="s">
        <v>510</v>
      </c>
      <c r="C43" s="223">
        <v>0.7438310185185185</v>
      </c>
      <c r="D43" s="112">
        <f t="shared" si="12"/>
        <v>0.013923611111111178</v>
      </c>
      <c r="E43" s="2" t="str">
        <f t="shared" si="13"/>
        <v>2  MV3</v>
      </c>
      <c r="F43" s="95">
        <v>39</v>
      </c>
      <c r="G43" s="3" t="str">
        <f>VLOOKUP($K43,Startovka!$A$3:$J$292,7,FALSE())</f>
        <v>Brtník Jiří</v>
      </c>
      <c r="H43" s="4">
        <f>VLOOKUP($K43,Startovka!$A$3:$J$292,8,FALSE())</f>
        <v>1952</v>
      </c>
      <c r="I43" s="89" t="str">
        <f>VLOOKUP($K43,Startovka!$A$3:$J$292,10,FALSE())</f>
        <v>Babice nad Svitavou</v>
      </c>
      <c r="J43" s="4" t="str">
        <f>VLOOKUP($K43,Startovka!$A$3:$J$292,9,FALSE())</f>
        <v>MV3</v>
      </c>
      <c r="K43" s="4">
        <f t="shared" si="11"/>
        <v>60</v>
      </c>
      <c r="L43" s="4">
        <f>COUNTIF(J$4:J43,J43)</f>
        <v>2</v>
      </c>
      <c r="M43" s="114">
        <f t="shared" si="14"/>
        <v>0.013923611111111178</v>
      </c>
      <c r="N43" s="114">
        <f t="shared" si="15"/>
        <v>0.003067129629629628</v>
      </c>
      <c r="O43" s="96">
        <f t="shared" si="5"/>
        <v>39</v>
      </c>
      <c r="P43" t="str">
        <f t="shared" si="10"/>
        <v>M</v>
      </c>
      <c r="Q43">
        <f>COUNTIF(P$5:P43,P43)</f>
        <v>36</v>
      </c>
      <c r="R43" s="263">
        <v>39</v>
      </c>
      <c r="S43" s="263">
        <v>36</v>
      </c>
      <c r="T43" s="263"/>
      <c r="U43" s="263"/>
    </row>
    <row r="44" spans="1:21" ht="12.75">
      <c r="A44" s="10" t="e">
        <f>MATCH(K44,$K$3:K43,0)</f>
        <v>#N/A</v>
      </c>
      <c r="B44" s="88" t="s">
        <v>511</v>
      </c>
      <c r="C44" s="223">
        <v>0.7438657407407407</v>
      </c>
      <c r="D44" s="112">
        <f t="shared" si="12"/>
        <v>0.013958333333333406</v>
      </c>
      <c r="E44" s="2" t="str">
        <f t="shared" si="13"/>
        <v>1  Ž</v>
      </c>
      <c r="F44" s="95">
        <v>40</v>
      </c>
      <c r="G44" s="3" t="str">
        <f>VLOOKUP($K44,Startovka!$A$3:$J$292,7,FALSE())</f>
        <v>Tesařová Markéta</v>
      </c>
      <c r="H44" s="4">
        <f>VLOOKUP($K44,Startovka!$A$3:$J$292,8,FALSE())</f>
        <v>1994</v>
      </c>
      <c r="I44" s="89" t="str">
        <f>VLOOKUP($K44,Startovka!$A$3:$J$292,10,FALSE())</f>
        <v>GYMBOS</v>
      </c>
      <c r="J44" s="4" t="str">
        <f>VLOOKUP($K44,Startovka!$A$3:$J$292,9,FALSE())</f>
        <v>Ž</v>
      </c>
      <c r="K44" s="4">
        <f t="shared" si="11"/>
        <v>49</v>
      </c>
      <c r="L44" s="4">
        <f>COUNTIF(J$4:J44,J44)</f>
        <v>1</v>
      </c>
      <c r="M44" s="114">
        <f t="shared" si="14"/>
        <v>0.013958333333333406</v>
      </c>
      <c r="N44" s="114">
        <f t="shared" si="15"/>
        <v>0.0031018518518518556</v>
      </c>
      <c r="O44" s="96">
        <f t="shared" si="5"/>
        <v>40</v>
      </c>
      <c r="P44" t="str">
        <f t="shared" si="10"/>
        <v>Ž</v>
      </c>
      <c r="Q44">
        <f>COUNTIF(P$5:P44,P44)</f>
        <v>1</v>
      </c>
      <c r="R44" s="263">
        <v>40</v>
      </c>
      <c r="S44" s="263">
        <v>35</v>
      </c>
      <c r="T44" s="263"/>
      <c r="U44" s="263"/>
    </row>
    <row r="45" spans="1:21" ht="12.75">
      <c r="A45" s="10" t="e">
        <f>MATCH(K45,$K$3:K44,0)</f>
        <v>#N/A</v>
      </c>
      <c r="B45" s="88" t="s">
        <v>512</v>
      </c>
      <c r="C45" s="223">
        <v>0.7439930555555555</v>
      </c>
      <c r="D45" s="112">
        <f t="shared" si="12"/>
        <v>0.014085648148148167</v>
      </c>
      <c r="E45" s="2" t="str">
        <f t="shared" si="13"/>
        <v>14  M</v>
      </c>
      <c r="F45" s="95">
        <v>41</v>
      </c>
      <c r="G45" s="3" t="str">
        <f>VLOOKUP($K45,Startovka!$A$3:$J$292,7,FALSE())</f>
        <v>Skoták Hynek</v>
      </c>
      <c r="H45" s="4">
        <f>VLOOKUP($K45,Startovka!$A$3:$J$292,8,FALSE())</f>
        <v>1977</v>
      </c>
      <c r="I45" s="89" t="str">
        <f>VLOOKUP($K45,Startovka!$A$3:$J$292,10,FALSE())</f>
        <v>Extreme Life</v>
      </c>
      <c r="J45" s="4" t="str">
        <f>VLOOKUP($K45,Startovka!$A$3:$J$292,9,FALSE())</f>
        <v>M</v>
      </c>
      <c r="K45" s="4">
        <f t="shared" si="11"/>
        <v>66</v>
      </c>
      <c r="L45" s="4">
        <f>COUNTIF(J$4:J45,J45)</f>
        <v>14</v>
      </c>
      <c r="M45" s="114">
        <f t="shared" si="14"/>
        <v>0.014085648148148167</v>
      </c>
      <c r="N45" s="114">
        <f t="shared" si="15"/>
        <v>0.0032291666666666163</v>
      </c>
      <c r="O45" s="96">
        <f t="shared" si="5"/>
        <v>38</v>
      </c>
      <c r="P45" t="str">
        <f t="shared" si="10"/>
        <v>M</v>
      </c>
      <c r="Q45">
        <f>COUNTIF(P$5:P45,P45)</f>
        <v>37</v>
      </c>
      <c r="R45" s="263">
        <v>41</v>
      </c>
      <c r="S45" s="263">
        <v>34</v>
      </c>
      <c r="T45" s="263"/>
      <c r="U45" s="263"/>
    </row>
    <row r="46" spans="1:21" ht="12.75">
      <c r="A46" s="10" t="e">
        <f>MATCH(K46,$K$3:K45,0)</f>
        <v>#N/A</v>
      </c>
      <c r="B46" s="88" t="s">
        <v>513</v>
      </c>
      <c r="C46" s="223">
        <v>0.7440509259259259</v>
      </c>
      <c r="D46" s="112">
        <f t="shared" si="12"/>
        <v>0.014143518518518583</v>
      </c>
      <c r="E46" s="2" t="str">
        <f t="shared" si="13"/>
        <v>15  M</v>
      </c>
      <c r="F46" s="95">
        <v>42</v>
      </c>
      <c r="G46" s="3" t="str">
        <f>VLOOKUP($K46,Startovka!$A$3:$J$292,7,FALSE())</f>
        <v>Drábek Jan</v>
      </c>
      <c r="H46" s="4">
        <f>VLOOKUP($K46,Startovka!$A$3:$J$292,8,FALSE())</f>
        <v>1980</v>
      </c>
      <c r="I46" s="89" t="str">
        <f>VLOOKUP($K46,Startovka!$A$3:$J$292,10,FALSE())</f>
        <v>Kanice</v>
      </c>
      <c r="J46" s="4" t="str">
        <f>VLOOKUP($K46,Startovka!$A$3:$J$292,9,FALSE())</f>
        <v>M</v>
      </c>
      <c r="K46" s="4">
        <f t="shared" si="11"/>
        <v>44</v>
      </c>
      <c r="L46" s="4">
        <f>COUNTIF(J$4:J46,J46)</f>
        <v>15</v>
      </c>
      <c r="M46" s="114">
        <f t="shared" si="14"/>
        <v>0.014143518518518583</v>
      </c>
      <c r="N46" s="114">
        <f t="shared" si="15"/>
        <v>0.0032870370370370328</v>
      </c>
      <c r="O46" s="96">
        <f t="shared" si="5"/>
        <v>37</v>
      </c>
      <c r="P46" t="str">
        <f t="shared" si="10"/>
        <v>M</v>
      </c>
      <c r="Q46">
        <f>COUNTIF(P$5:P46,P46)</f>
        <v>38</v>
      </c>
      <c r="R46" s="263">
        <v>42</v>
      </c>
      <c r="S46" s="263">
        <v>33</v>
      </c>
      <c r="T46" s="263"/>
      <c r="U46" s="263"/>
    </row>
    <row r="47" spans="1:21" ht="12.75">
      <c r="A47" s="10" t="e">
        <f>MATCH(K47,$K$3:K46,0)</f>
        <v>#N/A</v>
      </c>
      <c r="B47" s="88" t="s">
        <v>87</v>
      </c>
      <c r="C47" s="223">
        <v>0.7440856481481481</v>
      </c>
      <c r="D47" s="112">
        <f t="shared" si="12"/>
        <v>0.01417824074074081</v>
      </c>
      <c r="E47" s="2" t="str">
        <f t="shared" si="13"/>
        <v>7  MV2</v>
      </c>
      <c r="F47" s="95">
        <v>43</v>
      </c>
      <c r="G47" s="3" t="str">
        <f>VLOOKUP($K47,Startovka!$A$3:$J$292,7,FALSE())</f>
        <v>Kunc Josef</v>
      </c>
      <c r="H47" s="4">
        <f>VLOOKUP($K47,Startovka!$A$3:$J$292,8,FALSE())</f>
        <v>1960</v>
      </c>
      <c r="I47" s="89" t="str">
        <f>VLOOKUP($K47,Startovka!$A$3:$J$292,10,FALSE())</f>
        <v>LRS Vyškov</v>
      </c>
      <c r="J47" s="4" t="str">
        <f>VLOOKUP($K47,Startovka!$A$3:$J$292,9,FALSE())</f>
        <v>MV2</v>
      </c>
      <c r="K47" s="4">
        <f t="shared" si="11"/>
        <v>31</v>
      </c>
      <c r="L47" s="4">
        <f>COUNTIF(J$4:J47,J47)</f>
        <v>7</v>
      </c>
      <c r="M47" s="114">
        <f t="shared" si="14"/>
        <v>0.01417824074074081</v>
      </c>
      <c r="N47" s="114">
        <f t="shared" si="15"/>
        <v>0.0033217592592592604</v>
      </c>
      <c r="O47" s="96">
        <f t="shared" si="5"/>
        <v>36</v>
      </c>
      <c r="P47" t="str">
        <f t="shared" si="10"/>
        <v>M</v>
      </c>
      <c r="Q47">
        <f>COUNTIF(P$5:P47,P47)</f>
        <v>39</v>
      </c>
      <c r="R47" s="263">
        <v>43</v>
      </c>
      <c r="S47" s="263">
        <v>32</v>
      </c>
      <c r="T47" s="263"/>
      <c r="U47" s="263"/>
    </row>
    <row r="48" spans="1:21" ht="12.75">
      <c r="A48" s="10" t="e">
        <f>MATCH(K48,$K$3:K47,0)</f>
        <v>#N/A</v>
      </c>
      <c r="B48" s="88" t="s">
        <v>85</v>
      </c>
      <c r="C48" s="223">
        <v>0.7441087962962962</v>
      </c>
      <c r="D48" s="112">
        <f t="shared" si="12"/>
        <v>0.014201388888888888</v>
      </c>
      <c r="E48" s="2" t="str">
        <f t="shared" si="13"/>
        <v>16  M</v>
      </c>
      <c r="F48" s="95">
        <v>44</v>
      </c>
      <c r="G48" s="3" t="str">
        <f>VLOOKUP($K48,Startovka!$A$3:$J$292,7,FALSE())</f>
        <v>Pluháček Zdeněk</v>
      </c>
      <c r="H48" s="4">
        <f>VLOOKUP($K48,Startovka!$A$3:$J$292,8,FALSE())</f>
        <v>1985</v>
      </c>
      <c r="I48" s="89" t="str">
        <f>VLOOKUP($K48,Startovka!$A$3:$J$292,10,FALSE())</f>
        <v>Mikulov</v>
      </c>
      <c r="J48" s="4" t="str">
        <f>VLOOKUP($K48,Startovka!$A$3:$J$292,9,FALSE())</f>
        <v>M</v>
      </c>
      <c r="K48" s="4">
        <f t="shared" si="11"/>
        <v>5</v>
      </c>
      <c r="L48" s="4">
        <f>COUNTIF(J$4:J48,J48)</f>
        <v>16</v>
      </c>
      <c r="M48" s="114">
        <f t="shared" si="14"/>
        <v>0.014201388888888888</v>
      </c>
      <c r="N48" s="114">
        <f t="shared" si="15"/>
        <v>0.003344907407407338</v>
      </c>
      <c r="O48" s="96">
        <f t="shared" si="5"/>
        <v>35</v>
      </c>
      <c r="P48" t="str">
        <f t="shared" si="10"/>
        <v>M</v>
      </c>
      <c r="Q48">
        <f>COUNTIF(P$5:P48,P48)</f>
        <v>40</v>
      </c>
      <c r="R48" s="263">
        <v>44</v>
      </c>
      <c r="S48" s="263">
        <v>31</v>
      </c>
      <c r="T48" s="263"/>
      <c r="U48" s="263"/>
    </row>
    <row r="49" spans="1:21" ht="12.75">
      <c r="A49" s="10" t="e">
        <f>MATCH(K49,$K$3:K48,0)</f>
        <v>#N/A</v>
      </c>
      <c r="B49" s="88" t="s">
        <v>514</v>
      </c>
      <c r="C49" s="223">
        <v>0.7441203703703704</v>
      </c>
      <c r="D49" s="112">
        <f t="shared" si="12"/>
        <v>0.014212962962963038</v>
      </c>
      <c r="E49" s="2" t="str">
        <f t="shared" si="13"/>
        <v>1  ŽV</v>
      </c>
      <c r="F49" s="95">
        <v>45</v>
      </c>
      <c r="G49" s="3" t="str">
        <f>VLOOKUP($K49,Startovka!$A$3:$J$292,7,FALSE())</f>
        <v>Žákovská Alena</v>
      </c>
      <c r="H49" s="4">
        <f>VLOOKUP($K49,Startovka!$A$3:$J$292,8,FALSE())</f>
        <v>1962</v>
      </c>
      <c r="I49" s="89" t="str">
        <f>VLOOKUP($K49,Startovka!$A$3:$J$292,10,FALSE())</f>
        <v>Horizont Kola Novák Blansko</v>
      </c>
      <c r="J49" s="4" t="str">
        <f>VLOOKUP($K49,Startovka!$A$3:$J$292,9,FALSE())</f>
        <v>ŽV</v>
      </c>
      <c r="K49" s="4">
        <f t="shared" si="11"/>
        <v>64</v>
      </c>
      <c r="L49" s="4">
        <f>COUNTIF(J$4:J49,J49)</f>
        <v>1</v>
      </c>
      <c r="M49" s="114">
        <f t="shared" si="14"/>
        <v>0.014212962962963038</v>
      </c>
      <c r="N49" s="114">
        <f t="shared" si="15"/>
        <v>0.003356481481481488</v>
      </c>
      <c r="O49" s="96">
        <f t="shared" si="5"/>
        <v>36</v>
      </c>
      <c r="P49" t="str">
        <f t="shared" si="10"/>
        <v>Ž</v>
      </c>
      <c r="Q49">
        <f>COUNTIF(P$5:P49,P49)</f>
        <v>2</v>
      </c>
      <c r="R49" s="263">
        <v>45</v>
      </c>
      <c r="S49" s="263">
        <v>30</v>
      </c>
      <c r="T49" s="263"/>
      <c r="U49" s="263"/>
    </row>
    <row r="50" spans="1:21" ht="12.75">
      <c r="A50" s="10" t="e">
        <f>MATCH(K50,$K$3:K49,0)</f>
        <v>#N/A</v>
      </c>
      <c r="B50" s="88" t="s">
        <v>97</v>
      </c>
      <c r="C50" s="223">
        <v>0.7441898148148148</v>
      </c>
      <c r="D50" s="112">
        <f t="shared" si="12"/>
        <v>0.014282407407407494</v>
      </c>
      <c r="E50" s="2" t="str">
        <f t="shared" si="13"/>
        <v>17  M</v>
      </c>
      <c r="F50" s="95">
        <v>46</v>
      </c>
      <c r="G50" s="3" t="str">
        <f>VLOOKUP($K50,Startovka!$A$3:$J$292,7,FALSE())</f>
        <v>Procházka Jan</v>
      </c>
      <c r="H50" s="4">
        <f>VLOOKUP($K50,Startovka!$A$3:$J$292,8,FALSE())</f>
        <v>1979</v>
      </c>
      <c r="I50" s="89" t="str">
        <f>VLOOKUP($K50,Startovka!$A$3:$J$292,10,FALSE())</f>
        <v>Ráječko</v>
      </c>
      <c r="J50" s="4" t="str">
        <f>VLOOKUP($K50,Startovka!$A$3:$J$292,9,FALSE())</f>
        <v>M</v>
      </c>
      <c r="K50" s="4">
        <f t="shared" si="11"/>
        <v>29</v>
      </c>
      <c r="L50" s="4">
        <f>COUNTIF(J$4:J50,J50)</f>
        <v>17</v>
      </c>
      <c r="M50" s="114">
        <f t="shared" si="14"/>
        <v>0.014282407407407494</v>
      </c>
      <c r="N50" s="114">
        <f t="shared" si="15"/>
        <v>0.0034259259259259434</v>
      </c>
      <c r="O50" s="96">
        <f t="shared" si="5"/>
        <v>34</v>
      </c>
      <c r="P50" t="str">
        <f t="shared" si="10"/>
        <v>M</v>
      </c>
      <c r="Q50">
        <f>COUNTIF(P$5:P50,P50)</f>
        <v>41</v>
      </c>
      <c r="R50" s="263">
        <v>46</v>
      </c>
      <c r="S50" s="263">
        <v>29</v>
      </c>
      <c r="T50" s="263"/>
      <c r="U50" s="263"/>
    </row>
    <row r="51" spans="1:21" ht="12.75">
      <c r="A51" s="10" t="e">
        <f>MATCH(K51,$K$3:K50,0)</f>
        <v>#N/A</v>
      </c>
      <c r="B51" s="88" t="s">
        <v>515</v>
      </c>
      <c r="C51" s="223">
        <v>0.7442129629629629</v>
      </c>
      <c r="D51" s="112">
        <f t="shared" si="12"/>
        <v>0.014305555555555571</v>
      </c>
      <c r="E51" s="2" t="str">
        <f t="shared" si="13"/>
        <v>2  Ž</v>
      </c>
      <c r="F51" s="95">
        <v>47</v>
      </c>
      <c r="G51" s="3" t="str">
        <f>VLOOKUP($K51,Startovka!$A$3:$J$292,7,FALSE())</f>
        <v>Komárková Zdenka</v>
      </c>
      <c r="H51" s="4">
        <f>VLOOKUP($K51,Startovka!$A$3:$J$292,8,FALSE())</f>
        <v>1974</v>
      </c>
      <c r="I51" s="89" t="str">
        <f>VLOOKUP($K51,Startovka!$A$3:$J$292,10,FALSE())</f>
        <v>Olešnice</v>
      </c>
      <c r="J51" s="4" t="str">
        <f>VLOOKUP($K51,Startovka!$A$3:$J$292,9,FALSE())</f>
        <v>Ž</v>
      </c>
      <c r="K51" s="4">
        <f t="shared" si="11"/>
        <v>65</v>
      </c>
      <c r="L51" s="4">
        <f>COUNTIF(J$4:J51,J51)</f>
        <v>2</v>
      </c>
      <c r="M51" s="114">
        <f t="shared" si="14"/>
        <v>0.014305555555555571</v>
      </c>
      <c r="N51" s="114">
        <f t="shared" si="15"/>
        <v>0.003449074074074021</v>
      </c>
      <c r="O51" s="96">
        <f t="shared" si="5"/>
        <v>33</v>
      </c>
      <c r="P51" t="str">
        <f t="shared" si="10"/>
        <v>Ž</v>
      </c>
      <c r="Q51">
        <f>COUNTIF(P$5:P51,P51)</f>
        <v>3</v>
      </c>
      <c r="R51" s="263">
        <v>47</v>
      </c>
      <c r="S51" s="263">
        <v>28</v>
      </c>
      <c r="T51" s="263"/>
      <c r="U51" s="263"/>
    </row>
    <row r="52" spans="1:21" ht="12.75">
      <c r="A52" s="10" t="e">
        <f>MATCH(K52,$K$3:K51,0)</f>
        <v>#N/A</v>
      </c>
      <c r="B52" s="88" t="s">
        <v>516</v>
      </c>
      <c r="C52" s="223">
        <v>0.7445023148148149</v>
      </c>
      <c r="D52" s="112">
        <f t="shared" si="12"/>
        <v>0.014594907407407542</v>
      </c>
      <c r="E52" s="2" t="str">
        <f t="shared" si="13"/>
        <v>8  MV2</v>
      </c>
      <c r="F52" s="95">
        <v>48</v>
      </c>
      <c r="G52" s="3" t="str">
        <f>VLOOKUP($K52,Startovka!$A$3:$J$292,7,FALSE())</f>
        <v>Novák Zdeněk</v>
      </c>
      <c r="H52" s="4">
        <f>VLOOKUP($K52,Startovka!$A$3:$J$292,8,FALSE())</f>
        <v>1961</v>
      </c>
      <c r="I52" s="89" t="str">
        <f>VLOOKUP($K52,Startovka!$A$3:$J$292,10,FALSE())</f>
        <v>Horizont Kola Novák Blansko</v>
      </c>
      <c r="J52" s="4" t="str">
        <f>VLOOKUP($K52,Startovka!$A$3:$J$292,9,FALSE())</f>
        <v>MV2</v>
      </c>
      <c r="K52" s="4">
        <f t="shared" si="11"/>
        <v>74</v>
      </c>
      <c r="L52" s="4">
        <f>COUNTIF(J$4:J52,J52)</f>
        <v>8</v>
      </c>
      <c r="M52" s="114">
        <f t="shared" si="14"/>
        <v>0.014594907407407542</v>
      </c>
      <c r="N52" s="114">
        <f t="shared" si="15"/>
        <v>0.003738425925925992</v>
      </c>
      <c r="O52" s="96">
        <f t="shared" si="5"/>
        <v>33</v>
      </c>
      <c r="P52" t="str">
        <f t="shared" si="10"/>
        <v>M</v>
      </c>
      <c r="Q52">
        <f>COUNTIF(P$5:P52,P52)</f>
        <v>42</v>
      </c>
      <c r="R52" s="263">
        <v>48</v>
      </c>
      <c r="S52" s="263">
        <v>27</v>
      </c>
      <c r="T52" s="263"/>
      <c r="U52" s="263"/>
    </row>
    <row r="53" spans="1:21" ht="12.75">
      <c r="A53" s="10" t="e">
        <f>MATCH(K53,$K$3:K52,0)</f>
        <v>#N/A</v>
      </c>
      <c r="B53" s="88" t="s">
        <v>517</v>
      </c>
      <c r="C53" s="223">
        <v>0.7445370370370371</v>
      </c>
      <c r="D53" s="112">
        <f t="shared" si="12"/>
        <v>0.01462962962962977</v>
      </c>
      <c r="E53" s="2" t="str">
        <f t="shared" si="13"/>
        <v>3  Ž</v>
      </c>
      <c r="F53" s="95">
        <v>49</v>
      </c>
      <c r="G53" s="3" t="str">
        <f>VLOOKUP($K53,Startovka!$A$3:$J$292,7,FALSE())</f>
        <v>Krejsová Petra</v>
      </c>
      <c r="H53" s="4">
        <f>VLOOKUP($K53,Startovka!$A$3:$J$292,8,FALSE())</f>
        <v>1979</v>
      </c>
      <c r="I53" s="89" t="str">
        <f>VLOOKUP($K53,Startovka!$A$3:$J$292,10,FALSE())</f>
        <v>Auto RZ Boskovice</v>
      </c>
      <c r="J53" s="4" t="str">
        <f>VLOOKUP($K53,Startovka!$A$3:$J$292,9,FALSE())</f>
        <v>Ž</v>
      </c>
      <c r="K53" s="4">
        <f t="shared" si="11"/>
        <v>48</v>
      </c>
      <c r="L53" s="4">
        <f>COUNTIF(J$4:J53,J53)</f>
        <v>3</v>
      </c>
      <c r="M53" s="114">
        <f t="shared" si="14"/>
        <v>0.01462962962962977</v>
      </c>
      <c r="N53" s="114">
        <f t="shared" si="15"/>
        <v>0.00377314814814822</v>
      </c>
      <c r="O53" s="96">
        <f t="shared" si="5"/>
        <v>31</v>
      </c>
      <c r="P53" t="str">
        <f t="shared" si="10"/>
        <v>Ž</v>
      </c>
      <c r="Q53">
        <f>COUNTIF(P$5:P53,P53)</f>
        <v>4</v>
      </c>
      <c r="R53" s="263">
        <v>49</v>
      </c>
      <c r="S53" s="263">
        <v>26</v>
      </c>
      <c r="T53" s="263"/>
      <c r="U53" s="263"/>
    </row>
    <row r="54" spans="1:21" ht="12.75">
      <c r="A54" s="10" t="e">
        <f>MATCH(K54,$K$3:K53,0)</f>
        <v>#N/A</v>
      </c>
      <c r="B54" s="88" t="s">
        <v>88</v>
      </c>
      <c r="C54" s="223">
        <v>0.744548611111111</v>
      </c>
      <c r="D54" s="112">
        <f t="shared" si="12"/>
        <v>0.014641203703703698</v>
      </c>
      <c r="E54" s="2" t="str">
        <f t="shared" si="13"/>
        <v>4  Ž</v>
      </c>
      <c r="F54" s="95">
        <v>50</v>
      </c>
      <c r="G54" s="3" t="str">
        <f>VLOOKUP($K54,Startovka!$A$3:$J$292,7,FALSE())</f>
        <v>Filipiová Andrea</v>
      </c>
      <c r="H54" s="4">
        <f>VLOOKUP($K54,Startovka!$A$3:$J$292,8,FALSE())</f>
        <v>1981</v>
      </c>
      <c r="I54" s="89" t="str">
        <f>VLOOKUP($K54,Startovka!$A$3:$J$292,10,FALSE())</f>
        <v>Auto Boskovice</v>
      </c>
      <c r="J54" s="4" t="str">
        <f>VLOOKUP($K54,Startovka!$A$3:$J$292,9,FALSE())</f>
        <v>Ž</v>
      </c>
      <c r="K54" s="4">
        <f t="shared" si="11"/>
        <v>20</v>
      </c>
      <c r="L54" s="4">
        <f>COUNTIF(J$4:J54,J54)</f>
        <v>4</v>
      </c>
      <c r="M54" s="114">
        <f t="shared" si="14"/>
        <v>0.014641203703703698</v>
      </c>
      <c r="N54" s="114">
        <f t="shared" si="15"/>
        <v>0.0037847222222221477</v>
      </c>
      <c r="O54" s="96">
        <f t="shared" si="5"/>
        <v>30</v>
      </c>
      <c r="P54" t="str">
        <f t="shared" si="10"/>
        <v>Ž</v>
      </c>
      <c r="Q54">
        <f>COUNTIF(P$5:P54,P54)</f>
        <v>5</v>
      </c>
      <c r="R54" s="263">
        <v>50</v>
      </c>
      <c r="S54" s="263">
        <v>25</v>
      </c>
      <c r="T54" s="263"/>
      <c r="U54" s="263"/>
    </row>
    <row r="55" spans="1:21" ht="12.75">
      <c r="A55" s="10" t="e">
        <f>MATCH(K55,$K$3:K54,0)</f>
        <v>#N/A</v>
      </c>
      <c r="B55" s="88" t="s">
        <v>67</v>
      </c>
      <c r="C55" s="223">
        <v>0.7445601851851852</v>
      </c>
      <c r="D55" s="112">
        <f t="shared" si="12"/>
        <v>0.014652777777777848</v>
      </c>
      <c r="E55" s="2" t="str">
        <f t="shared" si="13"/>
        <v>5  Ž</v>
      </c>
      <c r="F55" s="95">
        <v>51</v>
      </c>
      <c r="G55" s="3" t="str">
        <f>VLOOKUP($K55,Startovka!$A$3:$J$292,7,FALSE())</f>
        <v>Pluháčková Eva</v>
      </c>
      <c r="H55" s="4">
        <f>VLOOKUP($K55,Startovka!$A$3:$J$292,8,FALSE())</f>
        <v>1987</v>
      </c>
      <c r="I55" s="89" t="str">
        <f>VLOOKUP($K55,Startovka!$A$3:$J$292,10,FALSE())</f>
        <v>Mikulov</v>
      </c>
      <c r="J55" s="4" t="str">
        <f>VLOOKUP($K55,Startovka!$A$3:$J$292,9,FALSE())</f>
        <v>Ž</v>
      </c>
      <c r="K55" s="4">
        <f t="shared" si="11"/>
        <v>4</v>
      </c>
      <c r="L55" s="4">
        <f>COUNTIF(J$4:J55,J55)</f>
        <v>5</v>
      </c>
      <c r="M55" s="114">
        <f t="shared" si="14"/>
        <v>0.014652777777777848</v>
      </c>
      <c r="N55" s="114">
        <f t="shared" si="15"/>
        <v>0.0037962962962962976</v>
      </c>
      <c r="O55" s="96">
        <f t="shared" si="5"/>
        <v>29</v>
      </c>
      <c r="P55" t="str">
        <f t="shared" si="10"/>
        <v>Ž</v>
      </c>
      <c r="Q55">
        <f>COUNTIF(P$5:P55,P55)</f>
        <v>6</v>
      </c>
      <c r="R55" s="263">
        <v>51</v>
      </c>
      <c r="S55" s="263">
        <v>24</v>
      </c>
      <c r="T55" s="263"/>
      <c r="U55" s="263"/>
    </row>
    <row r="56" spans="1:21" ht="12.75">
      <c r="A56" s="10" t="e">
        <f>MATCH(K56,$K$3:K55,0)</f>
        <v>#N/A</v>
      </c>
      <c r="B56" s="88" t="s">
        <v>96</v>
      </c>
      <c r="C56" s="223">
        <v>0.744675925925926</v>
      </c>
      <c r="D56" s="112">
        <f t="shared" si="12"/>
        <v>0.01476851851851868</v>
      </c>
      <c r="E56" s="2" t="str">
        <f t="shared" si="13"/>
        <v>3  MV3</v>
      </c>
      <c r="F56" s="95">
        <v>52</v>
      </c>
      <c r="G56" s="3" t="str">
        <f>VLOOKUP($K56,Startovka!$A$3:$J$292,7,FALSE())</f>
        <v>Kunrt Miroslav</v>
      </c>
      <c r="H56" s="4">
        <f>VLOOKUP($K56,Startovka!$A$3:$J$292,8,FALSE())</f>
        <v>1949</v>
      </c>
      <c r="I56" s="89" t="str">
        <f>VLOOKUP($K56,Startovka!$A$3:$J$292,10,FALSE())</f>
        <v>HžPProstějov</v>
      </c>
      <c r="J56" s="4" t="str">
        <f>VLOOKUP($K56,Startovka!$A$3:$J$292,9,FALSE())</f>
        <v>MV3</v>
      </c>
      <c r="K56" s="4">
        <f t="shared" si="11"/>
        <v>14</v>
      </c>
      <c r="L56" s="4">
        <f>COUNTIF(J$4:J56,J56)</f>
        <v>3</v>
      </c>
      <c r="M56" s="114">
        <f t="shared" si="14"/>
        <v>0.01476851851851868</v>
      </c>
      <c r="N56" s="114">
        <f t="shared" si="15"/>
        <v>0.0039120370370371305</v>
      </c>
      <c r="O56" s="96">
        <f t="shared" si="5"/>
        <v>32</v>
      </c>
      <c r="P56" t="str">
        <f t="shared" si="10"/>
        <v>M</v>
      </c>
      <c r="Q56">
        <f>COUNTIF(P$5:P56,P56)</f>
        <v>43</v>
      </c>
      <c r="R56" s="263">
        <v>52</v>
      </c>
      <c r="S56" s="263">
        <v>23</v>
      </c>
      <c r="T56" s="263"/>
      <c r="U56" s="263"/>
    </row>
    <row r="57" spans="1:21" ht="12.75">
      <c r="A57" s="10" t="e">
        <f>MATCH(K57,$K$3:K56,0)</f>
        <v>#N/A</v>
      </c>
      <c r="B57" s="88" t="s">
        <v>75</v>
      </c>
      <c r="C57" s="223">
        <v>0.7449305555555555</v>
      </c>
      <c r="D57" s="112">
        <f t="shared" si="12"/>
        <v>0.015023148148148202</v>
      </c>
      <c r="E57" s="2" t="str">
        <f t="shared" si="13"/>
        <v>18  M</v>
      </c>
      <c r="F57" s="95">
        <v>53</v>
      </c>
      <c r="G57" s="3" t="str">
        <f>VLOOKUP($K57,Startovka!$A$3:$J$292,7,FALSE())</f>
        <v>Adler Ondřej</v>
      </c>
      <c r="H57" s="4">
        <f>VLOOKUP($K57,Startovka!$A$3:$J$292,8,FALSE())</f>
        <v>1987</v>
      </c>
      <c r="I57" s="89" t="str">
        <f>VLOOKUP($K57,Startovka!$A$3:$J$292,10,FALSE())</f>
        <v>Adamov</v>
      </c>
      <c r="J57" s="4" t="str">
        <f>VLOOKUP($K57,Startovka!$A$3:$J$292,9,FALSE())</f>
        <v>M</v>
      </c>
      <c r="K57" s="4">
        <f t="shared" si="11"/>
        <v>24</v>
      </c>
      <c r="L57" s="4">
        <f>COUNTIF(J$4:J57,J57)</f>
        <v>18</v>
      </c>
      <c r="M57" s="114">
        <f t="shared" si="14"/>
        <v>0.015023148148148202</v>
      </c>
      <c r="N57" s="114">
        <f t="shared" si="15"/>
        <v>0.004166666666666652</v>
      </c>
      <c r="O57" s="96">
        <f t="shared" si="5"/>
        <v>31</v>
      </c>
      <c r="P57" t="str">
        <f t="shared" si="10"/>
        <v>M</v>
      </c>
      <c r="Q57">
        <f>COUNTIF(P$5:P57,P57)</f>
        <v>44</v>
      </c>
      <c r="R57" s="263">
        <v>53</v>
      </c>
      <c r="S57" s="263">
        <v>22</v>
      </c>
      <c r="T57" s="263"/>
      <c r="U57" s="263"/>
    </row>
    <row r="58" spans="1:21" ht="12.75">
      <c r="A58" s="10" t="e">
        <f>MATCH(K58,$K$3:K57,0)</f>
        <v>#N/A</v>
      </c>
      <c r="B58" s="88" t="s">
        <v>95</v>
      </c>
      <c r="C58" s="223">
        <v>0.744988425925926</v>
      </c>
      <c r="D58" s="112">
        <f t="shared" si="12"/>
        <v>0.015081018518518619</v>
      </c>
      <c r="E58" s="2" t="str">
        <f t="shared" si="13"/>
        <v>2  ŽV</v>
      </c>
      <c r="F58" s="95">
        <v>54</v>
      </c>
      <c r="G58" s="3" t="str">
        <f>VLOOKUP($K58,Startovka!$A$3:$J$292,7,FALSE())</f>
        <v>Grünová Ivana</v>
      </c>
      <c r="H58" s="4">
        <f>VLOOKUP($K58,Startovka!$A$3:$J$292,8,FALSE())</f>
        <v>1971</v>
      </c>
      <c r="I58" s="89" t="str">
        <f>VLOOKUP($K58,Startovka!$A$3:$J$292,10,FALSE())</f>
        <v>AC Okrouhlá</v>
      </c>
      <c r="J58" s="4" t="str">
        <f>VLOOKUP($K58,Startovka!$A$3:$J$292,9,FALSE())</f>
        <v>ŽV</v>
      </c>
      <c r="K58" s="4">
        <f t="shared" si="11"/>
        <v>18</v>
      </c>
      <c r="L58" s="4">
        <f>COUNTIF(J$4:J58,J58)</f>
        <v>2</v>
      </c>
      <c r="M58" s="114">
        <f t="shared" si="14"/>
        <v>0.015081018518518619</v>
      </c>
      <c r="N58" s="114">
        <f t="shared" si="15"/>
        <v>0.004224537037037068</v>
      </c>
      <c r="O58" s="96">
        <f t="shared" si="5"/>
        <v>28</v>
      </c>
      <c r="P58" t="str">
        <f t="shared" si="10"/>
        <v>Ž</v>
      </c>
      <c r="Q58">
        <f>COUNTIF(P$5:P58,P58)</f>
        <v>7</v>
      </c>
      <c r="R58" s="263">
        <v>54</v>
      </c>
      <c r="S58" s="263">
        <v>21</v>
      </c>
      <c r="T58" s="263"/>
      <c r="U58" s="263"/>
    </row>
    <row r="59" spans="1:21" ht="12.75">
      <c r="A59" s="10" t="e">
        <f>MATCH(K59,$K$3:K58,0)</f>
        <v>#N/A</v>
      </c>
      <c r="B59" s="88" t="s">
        <v>107</v>
      </c>
      <c r="C59" s="223">
        <v>0.7451620370370371</v>
      </c>
      <c r="D59" s="112">
        <f t="shared" si="12"/>
        <v>0.015254629629629757</v>
      </c>
      <c r="E59" s="2" t="str">
        <f t="shared" si="13"/>
        <v>16  MV1</v>
      </c>
      <c r="F59" s="95">
        <v>55</v>
      </c>
      <c r="G59" s="3" t="str">
        <f>VLOOKUP($K59,Startovka!$A$3:$J$292,7,FALSE())</f>
        <v>Veselovský Juraj</v>
      </c>
      <c r="H59" s="4">
        <f>VLOOKUP($K59,Startovka!$A$3:$J$292,8,FALSE())</f>
        <v>1973</v>
      </c>
      <c r="I59" s="89" t="str">
        <f>VLOOKUP($K59,Startovka!$A$3:$J$292,10,FALSE())</f>
        <v>Petrovice</v>
      </c>
      <c r="J59" s="4" t="str">
        <f>VLOOKUP($K59,Startovka!$A$3:$J$292,9,FALSE())</f>
        <v>MV1</v>
      </c>
      <c r="K59" s="4">
        <f t="shared" si="11"/>
        <v>38</v>
      </c>
      <c r="L59" s="4">
        <f>COUNTIF(J$4:J59,J59)</f>
        <v>16</v>
      </c>
      <c r="M59" s="114">
        <f t="shared" si="14"/>
        <v>0.015254629629629757</v>
      </c>
      <c r="N59" s="114">
        <f t="shared" si="15"/>
        <v>0.0043981481481482065</v>
      </c>
      <c r="O59" s="96">
        <f t="shared" si="5"/>
        <v>30</v>
      </c>
      <c r="P59" t="str">
        <f t="shared" si="10"/>
        <v>M</v>
      </c>
      <c r="Q59">
        <f>COUNTIF(P$5:P59,P59)</f>
        <v>45</v>
      </c>
      <c r="R59" s="263">
        <v>55</v>
      </c>
      <c r="S59" s="263">
        <v>20</v>
      </c>
      <c r="T59" s="263"/>
      <c r="U59" s="263"/>
    </row>
    <row r="60" spans="1:21" ht="12.75">
      <c r="A60" s="10" t="e">
        <f>MATCH(K60,$K$3:K59,0)</f>
        <v>#N/A</v>
      </c>
      <c r="B60" s="88" t="s">
        <v>105</v>
      </c>
      <c r="C60" s="223">
        <v>0.7451851851851852</v>
      </c>
      <c r="D60" s="112">
        <f t="shared" si="12"/>
        <v>0.015277777777777835</v>
      </c>
      <c r="E60" s="2" t="str">
        <f t="shared" si="13"/>
        <v>6  Ž</v>
      </c>
      <c r="F60" s="95">
        <v>56</v>
      </c>
      <c r="G60" s="3" t="str">
        <f>VLOOKUP($K60,Startovka!$A$3:$J$292,7,FALSE())</f>
        <v>Kassaiová Martina</v>
      </c>
      <c r="H60" s="4">
        <f>VLOOKUP($K60,Startovka!$A$3:$J$292,8,FALSE())</f>
        <v>1980</v>
      </c>
      <c r="I60" s="89" t="str">
        <f>VLOOKUP($K60,Startovka!$A$3:$J$292,10,FALSE())</f>
        <v>Cyklo Kassai Boskovice</v>
      </c>
      <c r="J60" s="4" t="str">
        <f>VLOOKUP($K60,Startovka!$A$3:$J$292,9,FALSE())</f>
        <v>Ž</v>
      </c>
      <c r="K60" s="4">
        <f t="shared" si="11"/>
        <v>37</v>
      </c>
      <c r="L60" s="4">
        <f>COUNTIF(J$4:J60,J60)</f>
        <v>6</v>
      </c>
      <c r="M60" s="114">
        <f t="shared" si="14"/>
        <v>0.015277777777777835</v>
      </c>
      <c r="N60" s="114">
        <f t="shared" si="15"/>
        <v>0.004421296296296284</v>
      </c>
      <c r="O60" s="96">
        <f t="shared" si="5"/>
        <v>27</v>
      </c>
      <c r="P60" t="str">
        <f t="shared" si="10"/>
        <v>Ž</v>
      </c>
      <c r="Q60">
        <f>COUNTIF(P$5:P60,P60)</f>
        <v>8</v>
      </c>
      <c r="R60" s="263">
        <v>56</v>
      </c>
      <c r="S60" s="263">
        <v>19</v>
      </c>
      <c r="T60" s="263"/>
      <c r="U60" s="263"/>
    </row>
    <row r="61" spans="1:21" ht="12.75">
      <c r="A61" s="10" t="e">
        <f>MATCH(K61,$K$3:K60,0)</f>
        <v>#N/A</v>
      </c>
      <c r="B61" s="88" t="s">
        <v>70</v>
      </c>
      <c r="C61" s="223">
        <v>0.7451967592592593</v>
      </c>
      <c r="D61" s="112">
        <f t="shared" si="12"/>
        <v>0.015289351851851984</v>
      </c>
      <c r="E61" s="2" t="str">
        <f t="shared" si="13"/>
        <v>19  M</v>
      </c>
      <c r="F61" s="95">
        <v>57</v>
      </c>
      <c r="G61" s="3" t="str">
        <f>VLOOKUP($K61,Startovka!$A$3:$J$292,7,FALSE())</f>
        <v>Markel Roman</v>
      </c>
      <c r="H61" s="4">
        <f>VLOOKUP($K61,Startovka!$A$3:$J$292,8,FALSE())</f>
        <v>1975</v>
      </c>
      <c r="I61" s="89" t="str">
        <f>VLOOKUP($K61,Startovka!$A$3:$J$292,10,FALSE())</f>
        <v>Boskovice</v>
      </c>
      <c r="J61" s="4" t="str">
        <f>VLOOKUP($K61,Startovka!$A$3:$J$292,9,FALSE())</f>
        <v>M</v>
      </c>
      <c r="K61" s="4">
        <f t="shared" si="11"/>
        <v>8</v>
      </c>
      <c r="L61" s="4">
        <f>COUNTIF(J$4:J61,J61)</f>
        <v>19</v>
      </c>
      <c r="M61" s="114">
        <f t="shared" si="14"/>
        <v>0.015289351851851984</v>
      </c>
      <c r="N61" s="114">
        <f t="shared" si="15"/>
        <v>0.004432870370370434</v>
      </c>
      <c r="O61" s="96">
        <f t="shared" si="5"/>
        <v>29</v>
      </c>
      <c r="P61" t="str">
        <f t="shared" si="10"/>
        <v>M</v>
      </c>
      <c r="Q61">
        <f>COUNTIF(P$5:P61,P61)</f>
        <v>46</v>
      </c>
      <c r="R61" s="263">
        <v>57</v>
      </c>
      <c r="S61" s="263">
        <v>18</v>
      </c>
      <c r="T61" s="263"/>
      <c r="U61" s="263"/>
    </row>
    <row r="62" spans="1:21" ht="12.75">
      <c r="A62" s="10" t="e">
        <f>MATCH(K62,$K$3:K61,0)</f>
        <v>#N/A</v>
      </c>
      <c r="B62" s="88" t="s">
        <v>66</v>
      </c>
      <c r="C62" s="223">
        <v>0.7452083333333334</v>
      </c>
      <c r="D62" s="112">
        <f t="shared" si="12"/>
        <v>0.015300925925926023</v>
      </c>
      <c r="E62" s="2" t="str">
        <f t="shared" si="13"/>
        <v>20  M</v>
      </c>
      <c r="F62" s="95">
        <v>58</v>
      </c>
      <c r="G62" s="3" t="str">
        <f>VLOOKUP($K62,Startovka!$A$3:$J$292,7,FALSE())</f>
        <v>Bařinka Jan</v>
      </c>
      <c r="H62" s="4">
        <f>VLOOKUP($K62,Startovka!$A$3:$J$292,8,FALSE())</f>
        <v>1984</v>
      </c>
      <c r="I62" s="89" t="str">
        <f>VLOOKUP($K62,Startovka!$A$3:$J$292,10,FALSE())</f>
        <v>Boskovice</v>
      </c>
      <c r="J62" s="4" t="str">
        <f>VLOOKUP($K62,Startovka!$A$3:$J$292,9,FALSE())</f>
        <v>M</v>
      </c>
      <c r="K62" s="4">
        <f t="shared" si="11"/>
        <v>6</v>
      </c>
      <c r="L62" s="4">
        <f>COUNTIF(J$4:J62,J62)</f>
        <v>20</v>
      </c>
      <c r="M62" s="114">
        <f t="shared" si="14"/>
        <v>0.015300925925926023</v>
      </c>
      <c r="N62" s="114">
        <f t="shared" si="15"/>
        <v>0.004444444444444473</v>
      </c>
      <c r="O62" s="96">
        <f t="shared" si="5"/>
        <v>28</v>
      </c>
      <c r="P62" t="str">
        <f t="shared" si="10"/>
        <v>M</v>
      </c>
      <c r="Q62">
        <f>COUNTIF(P$5:P62,P62)</f>
        <v>47</v>
      </c>
      <c r="R62" s="263">
        <v>58</v>
      </c>
      <c r="S62" s="263">
        <v>17</v>
      </c>
      <c r="T62" s="263"/>
      <c r="U62" s="263"/>
    </row>
    <row r="63" spans="1:21" ht="12.75">
      <c r="A63" s="10" t="e">
        <f>MATCH(K63,$K$3:K62,0)</f>
        <v>#N/A</v>
      </c>
      <c r="B63" s="88" t="s">
        <v>90</v>
      </c>
      <c r="C63" s="223">
        <v>0.7452430555555556</v>
      </c>
      <c r="D63" s="112">
        <f t="shared" si="12"/>
        <v>0.015335648148148251</v>
      </c>
      <c r="E63" s="2" t="str">
        <f t="shared" si="13"/>
        <v>17  MV1</v>
      </c>
      <c r="F63" s="95">
        <v>59</v>
      </c>
      <c r="G63" s="3" t="str">
        <f>VLOOKUP($K63,Startovka!$A$3:$J$292,7,FALSE())</f>
        <v>Formánek Petr</v>
      </c>
      <c r="H63" s="4">
        <f>VLOOKUP($K63,Startovka!$A$3:$J$292,8,FALSE())</f>
        <v>1967</v>
      </c>
      <c r="I63" s="89" t="str">
        <f>VLOOKUP($K63,Startovka!$A$3:$J$292,10,FALSE())</f>
        <v>Kunštát</v>
      </c>
      <c r="J63" s="4" t="str">
        <f>VLOOKUP($K63,Startovka!$A$3:$J$292,9,FALSE())</f>
        <v>MV1</v>
      </c>
      <c r="K63" s="4">
        <f t="shared" si="11"/>
        <v>28</v>
      </c>
      <c r="L63" s="4">
        <f>COUNTIF(J$4:J63,J63)</f>
        <v>17</v>
      </c>
      <c r="M63" s="114">
        <f t="shared" si="14"/>
        <v>0.015335648148148251</v>
      </c>
      <c r="N63" s="114">
        <f t="shared" si="15"/>
        <v>0.004479166666666701</v>
      </c>
      <c r="O63" s="96">
        <f t="shared" si="5"/>
        <v>27</v>
      </c>
      <c r="P63" t="str">
        <f t="shared" si="10"/>
        <v>M</v>
      </c>
      <c r="Q63">
        <f>COUNTIF(P$5:P63,P63)</f>
        <v>48</v>
      </c>
      <c r="R63" s="263">
        <v>59</v>
      </c>
      <c r="S63" s="263">
        <v>16</v>
      </c>
      <c r="T63" s="263"/>
      <c r="U63" s="263"/>
    </row>
    <row r="64" spans="1:21" ht="12.75">
      <c r="A64" s="10" t="e">
        <f>MATCH(K64,$K$3:K63,0)</f>
        <v>#N/A</v>
      </c>
      <c r="B64" s="88" t="s">
        <v>518</v>
      </c>
      <c r="C64" s="223">
        <v>0.7452893518518519</v>
      </c>
      <c r="D64" s="112">
        <f t="shared" si="12"/>
        <v>0.015381944444444517</v>
      </c>
      <c r="E64" s="2" t="str">
        <f t="shared" si="13"/>
        <v>21  M</v>
      </c>
      <c r="F64" s="95">
        <v>60</v>
      </c>
      <c r="G64" s="3" t="str">
        <f>VLOOKUP($K64,Startovka!$A$3:$J$292,7,FALSE())</f>
        <v>Kožiak Juraj</v>
      </c>
      <c r="H64" s="4">
        <f>VLOOKUP($K64,Startovka!$A$3:$J$292,8,FALSE())</f>
        <v>1974</v>
      </c>
      <c r="I64" s="89" t="str">
        <f>VLOOKUP($K64,Startovka!$A$3:$J$292,10,FALSE())</f>
        <v>Kuničky</v>
      </c>
      <c r="J64" s="4" t="str">
        <f>VLOOKUP($K64,Startovka!$A$3:$J$292,9,FALSE())</f>
        <v>M</v>
      </c>
      <c r="K64" s="4">
        <f t="shared" si="11"/>
        <v>54</v>
      </c>
      <c r="L64" s="4">
        <f>COUNTIF(J$4:J64,J64)</f>
        <v>21</v>
      </c>
      <c r="M64" s="114">
        <f t="shared" si="14"/>
        <v>0.015381944444444517</v>
      </c>
      <c r="N64" s="114">
        <f t="shared" si="15"/>
        <v>0.004525462962962967</v>
      </c>
      <c r="O64" s="96">
        <f t="shared" si="5"/>
        <v>26</v>
      </c>
      <c r="P64" t="str">
        <f t="shared" si="10"/>
        <v>M</v>
      </c>
      <c r="Q64">
        <f>COUNTIF(P$5:P64,P64)</f>
        <v>49</v>
      </c>
      <c r="R64" s="263">
        <v>60</v>
      </c>
      <c r="S64" s="263">
        <v>15</v>
      </c>
      <c r="T64" s="263"/>
      <c r="U64" s="263"/>
    </row>
    <row r="65" spans="1:21" ht="12.75">
      <c r="A65" s="10" t="e">
        <f>MATCH(K65,$K$3:K64,0)</f>
        <v>#N/A</v>
      </c>
      <c r="B65" s="88" t="s">
        <v>519</v>
      </c>
      <c r="C65" s="223">
        <v>0.7453356481481482</v>
      </c>
      <c r="D65" s="112">
        <f t="shared" si="12"/>
        <v>0.015428240740740895</v>
      </c>
      <c r="E65" s="2" t="str">
        <f t="shared" si="13"/>
        <v>9  MV2</v>
      </c>
      <c r="F65" s="95">
        <v>61</v>
      </c>
      <c r="G65" s="3" t="str">
        <f>VLOOKUP($K65,Startovka!$A$3:$J$292,7,FALSE())</f>
        <v>Daněk Milan</v>
      </c>
      <c r="H65" s="4">
        <f>VLOOKUP($K65,Startovka!$A$3:$J$292,8,FALSE())</f>
        <v>1962</v>
      </c>
      <c r="I65" s="89" t="str">
        <f>VLOOKUP($K65,Startovka!$A$3:$J$292,10,FALSE())</f>
        <v>Horizont Kola Novák Blansko</v>
      </c>
      <c r="J65" s="4" t="str">
        <f>VLOOKUP($K65,Startovka!$A$3:$J$292,9,FALSE())</f>
        <v>MV2</v>
      </c>
      <c r="K65" s="4">
        <f t="shared" si="11"/>
        <v>72</v>
      </c>
      <c r="L65" s="4">
        <f>COUNTIF(J$4:J65,J65)</f>
        <v>9</v>
      </c>
      <c r="M65" s="114">
        <f t="shared" si="14"/>
        <v>0.015428240740740895</v>
      </c>
      <c r="N65" s="114">
        <f t="shared" si="15"/>
        <v>0.004571759259259345</v>
      </c>
      <c r="O65" s="96">
        <f t="shared" si="5"/>
        <v>25</v>
      </c>
      <c r="P65" t="str">
        <f t="shared" si="10"/>
        <v>M</v>
      </c>
      <c r="Q65">
        <f>COUNTIF(P$5:P65,P65)</f>
        <v>50</v>
      </c>
      <c r="R65" s="263">
        <v>61</v>
      </c>
      <c r="S65" s="263">
        <v>14</v>
      </c>
      <c r="T65" s="263"/>
      <c r="U65" s="263"/>
    </row>
    <row r="66" spans="1:21" ht="12.75">
      <c r="A66" s="10" t="e">
        <f>MATCH(K66,$K$3:K65,0)</f>
        <v>#N/A</v>
      </c>
      <c r="B66" s="88" t="s">
        <v>520</v>
      </c>
      <c r="C66" s="223">
        <v>0.7454398148148148</v>
      </c>
      <c r="D66" s="112">
        <f t="shared" si="12"/>
        <v>0.015532407407407467</v>
      </c>
      <c r="E66" s="2" t="str">
        <f t="shared" si="13"/>
        <v>7  Ž</v>
      </c>
      <c r="F66" s="95">
        <v>62</v>
      </c>
      <c r="G66" s="3" t="str">
        <f>VLOOKUP($K66,Startovka!$A$3:$J$292,7,FALSE())</f>
        <v>Hromádková Petra</v>
      </c>
      <c r="H66" s="4">
        <f>VLOOKUP($K66,Startovka!$A$3:$J$292,8,FALSE())</f>
        <v>1982</v>
      </c>
      <c r="I66" s="89" t="str">
        <f>VLOOKUP($K66,Startovka!$A$3:$J$292,10,FALSE())</f>
        <v>Blansko</v>
      </c>
      <c r="J66" s="4" t="str">
        <f>VLOOKUP($K66,Startovka!$A$3:$J$292,9,FALSE())</f>
        <v>Ž</v>
      </c>
      <c r="K66" s="4">
        <f t="shared" si="11"/>
        <v>63</v>
      </c>
      <c r="L66" s="4">
        <f>COUNTIF(J$4:J66,J66)</f>
        <v>7</v>
      </c>
      <c r="M66" s="114">
        <f t="shared" si="14"/>
        <v>0.015532407407407467</v>
      </c>
      <c r="N66" s="114">
        <f t="shared" si="15"/>
        <v>0.004675925925925917</v>
      </c>
      <c r="O66" s="96">
        <f t="shared" si="5"/>
        <v>26</v>
      </c>
      <c r="P66" t="str">
        <f t="shared" si="10"/>
        <v>Ž</v>
      </c>
      <c r="Q66">
        <f>COUNTIF(P$5:P66,P66)</f>
        <v>9</v>
      </c>
      <c r="R66" s="263">
        <v>62</v>
      </c>
      <c r="S66" s="263">
        <v>13</v>
      </c>
      <c r="T66" s="263"/>
      <c r="U66" s="263"/>
    </row>
    <row r="67" spans="1:21" ht="12.75">
      <c r="A67" s="10" t="e">
        <f>MATCH(K67,$K$3:K66,0)</f>
        <v>#N/A</v>
      </c>
      <c r="B67" s="88" t="s">
        <v>84</v>
      </c>
      <c r="C67" s="223">
        <v>0.7455555555555556</v>
      </c>
      <c r="D67" s="112">
        <f t="shared" si="12"/>
        <v>0.0156481481481483</v>
      </c>
      <c r="E67" s="2" t="str">
        <f t="shared" si="13"/>
        <v>8  Ž</v>
      </c>
      <c r="F67" s="95">
        <v>63</v>
      </c>
      <c r="G67" s="3" t="str">
        <f>VLOOKUP($K67,Startovka!$A$3:$J$292,7,FALSE())</f>
        <v>Klimešová Inka</v>
      </c>
      <c r="H67" s="4">
        <f>VLOOKUP($K67,Startovka!$A$3:$J$292,8,FALSE())</f>
        <v>1979</v>
      </c>
      <c r="I67" s="89" t="str">
        <f>VLOOKUP($K67,Startovka!$A$3:$J$292,10,FALSE())</f>
        <v>Osten Blansko</v>
      </c>
      <c r="J67" s="4" t="str">
        <f>VLOOKUP($K67,Startovka!$A$3:$J$292,9,FALSE())</f>
        <v>Ž</v>
      </c>
      <c r="K67" s="4">
        <f t="shared" si="11"/>
        <v>16</v>
      </c>
      <c r="L67" s="4">
        <f>COUNTIF(J$4:J67,J67)</f>
        <v>8</v>
      </c>
      <c r="M67" s="114">
        <f t="shared" si="14"/>
        <v>0.0156481481481483</v>
      </c>
      <c r="N67" s="114">
        <f t="shared" si="15"/>
        <v>0.0047916666666667496</v>
      </c>
      <c r="O67" s="96">
        <f t="shared" si="5"/>
        <v>25</v>
      </c>
      <c r="P67" t="str">
        <f t="shared" si="10"/>
        <v>Ž</v>
      </c>
      <c r="Q67">
        <f>COUNTIF(P$5:P67,P67)</f>
        <v>10</v>
      </c>
      <c r="R67" s="263">
        <v>63</v>
      </c>
      <c r="S67" s="263">
        <v>12</v>
      </c>
      <c r="T67" s="263"/>
      <c r="U67" s="263"/>
    </row>
    <row r="68" spans="1:21" ht="12.75">
      <c r="A68" s="10" t="e">
        <f>MATCH(K68,$K$3:K67,0)</f>
        <v>#N/A</v>
      </c>
      <c r="B68" s="88" t="s">
        <v>521</v>
      </c>
      <c r="C68" s="223">
        <v>0.7457060185185185</v>
      </c>
      <c r="D68" s="112">
        <f t="shared" si="12"/>
        <v>0.015798611111111138</v>
      </c>
      <c r="E68" s="2" t="str">
        <f t="shared" si="13"/>
        <v>22  M</v>
      </c>
      <c r="F68" s="95">
        <v>64</v>
      </c>
      <c r="G68" s="3" t="str">
        <f>VLOOKUP($K68,Startovka!$A$3:$J$292,7,FALSE())</f>
        <v>Staněk Michal</v>
      </c>
      <c r="H68" s="4">
        <f>VLOOKUP($K68,Startovka!$A$3:$J$292,8,FALSE())</f>
        <v>1981</v>
      </c>
      <c r="I68" s="89" t="str">
        <f>VLOOKUP($K68,Startovka!$A$3:$J$292,10,FALSE())</f>
        <v>Alf Servis Blansko</v>
      </c>
      <c r="J68" s="4" t="str">
        <f>VLOOKUP($K68,Startovka!$A$3:$J$292,9,FALSE())</f>
        <v>M</v>
      </c>
      <c r="K68" s="4">
        <f t="shared" si="11"/>
        <v>55</v>
      </c>
      <c r="L68" s="4">
        <f>COUNTIF(J$4:J68,J68)</f>
        <v>22</v>
      </c>
      <c r="M68" s="114">
        <f t="shared" si="14"/>
        <v>0.015798611111111138</v>
      </c>
      <c r="N68" s="114">
        <f t="shared" si="15"/>
        <v>0.004942129629629588</v>
      </c>
      <c r="O68" s="96">
        <f t="shared" si="5"/>
        <v>24</v>
      </c>
      <c r="P68" t="str">
        <f t="shared" si="10"/>
        <v>M</v>
      </c>
      <c r="Q68">
        <f>COUNTIF(P$5:P68,P68)</f>
        <v>51</v>
      </c>
      <c r="R68" s="263">
        <v>64</v>
      </c>
      <c r="S68" s="263">
        <v>11</v>
      </c>
      <c r="T68" s="263"/>
      <c r="U68" s="263"/>
    </row>
    <row r="69" spans="1:21" ht="12.75">
      <c r="A69" s="10" t="e">
        <f>MATCH(K69,$K$3:K68,0)</f>
        <v>#N/A</v>
      </c>
      <c r="B69" s="88" t="s">
        <v>86</v>
      </c>
      <c r="C69" s="223">
        <v>0.745775462962963</v>
      </c>
      <c r="D69" s="112">
        <f t="shared" si="12"/>
        <v>0.015868055555555705</v>
      </c>
      <c r="E69" s="2" t="str">
        <f t="shared" si="13"/>
        <v>23  M</v>
      </c>
      <c r="F69" s="95">
        <v>65</v>
      </c>
      <c r="G69" s="3" t="str">
        <f>VLOOKUP($K69,Startovka!$A$3:$J$292,7,FALSE())</f>
        <v>Ždánský Zbyněk</v>
      </c>
      <c r="H69" s="4">
        <f>VLOOKUP($K69,Startovka!$A$3:$J$292,8,FALSE())</f>
        <v>1977</v>
      </c>
      <c r="I69" s="89" t="str">
        <f>VLOOKUP($K69,Startovka!$A$3:$J$292,10,FALSE())</f>
        <v>AUTO RZ Boskovice</v>
      </c>
      <c r="J69" s="4" t="str">
        <f>VLOOKUP($K69,Startovka!$A$3:$J$292,9,FALSE())</f>
        <v>M</v>
      </c>
      <c r="K69" s="4">
        <f t="shared" si="11"/>
        <v>21</v>
      </c>
      <c r="L69" s="4">
        <f>COUNTIF(J$4:J69,J69)</f>
        <v>23</v>
      </c>
      <c r="M69" s="114">
        <f t="shared" si="14"/>
        <v>0.015868055555555705</v>
      </c>
      <c r="N69" s="114">
        <f t="shared" si="15"/>
        <v>0.005011574074074154</v>
      </c>
      <c r="O69" s="96">
        <f t="shared" si="5"/>
        <v>23</v>
      </c>
      <c r="P69" t="str">
        <f t="shared" si="10"/>
        <v>M</v>
      </c>
      <c r="Q69">
        <f>COUNTIF(P$5:P69,P69)</f>
        <v>52</v>
      </c>
      <c r="R69" s="263">
        <v>65</v>
      </c>
      <c r="S69" s="263">
        <v>10</v>
      </c>
      <c r="T69" s="263"/>
      <c r="U69" s="263"/>
    </row>
    <row r="70" spans="1:21" ht="12.75">
      <c r="A70" s="10" t="e">
        <f>MATCH(K70,$K$3:K69,0)</f>
        <v>#N/A</v>
      </c>
      <c r="B70" s="88" t="s">
        <v>77</v>
      </c>
      <c r="C70" s="223">
        <v>0.7459953703703704</v>
      </c>
      <c r="D70" s="112">
        <f t="shared" si="12"/>
        <v>0.01608796296296311</v>
      </c>
      <c r="E70" s="2" t="str">
        <f t="shared" si="13"/>
        <v>10  MV2</v>
      </c>
      <c r="F70" s="95">
        <v>66</v>
      </c>
      <c r="G70" s="3" t="str">
        <f>VLOOKUP($K70,Startovka!$A$3:$J$292,7,FALSE())</f>
        <v>Holeček Stanislav</v>
      </c>
      <c r="H70" s="4">
        <f>VLOOKUP($K70,Startovka!$A$3:$J$292,8,FALSE())</f>
        <v>1955</v>
      </c>
      <c r="I70" s="89" t="str">
        <f>VLOOKUP($K70,Startovka!$A$3:$J$292,10,FALSE())</f>
        <v>Blansko</v>
      </c>
      <c r="J70" s="4" t="str">
        <f>VLOOKUP($K70,Startovka!$A$3:$J$292,9,FALSE())</f>
        <v>MV2</v>
      </c>
      <c r="K70" s="4">
        <f t="shared" si="11"/>
        <v>27</v>
      </c>
      <c r="L70" s="4">
        <f>COUNTIF(J$4:J70,J70)</f>
        <v>10</v>
      </c>
      <c r="M70" s="114">
        <f t="shared" si="14"/>
        <v>0.01608796296296311</v>
      </c>
      <c r="N70" s="114">
        <f t="shared" si="15"/>
        <v>0.005231481481481559</v>
      </c>
      <c r="O70" s="96">
        <f aca="true" t="shared" si="16" ref="O70:O79">IF(P70="M",VLOOKUP(Q70,$R$5:$T$79,2,FALSE),VLOOKUP(Q70,$R$5:$T$79,3,FALSE))</f>
        <v>22</v>
      </c>
      <c r="P70" t="str">
        <f t="shared" si="10"/>
        <v>M</v>
      </c>
      <c r="Q70">
        <f>COUNTIF(P$5:P70,P70)</f>
        <v>53</v>
      </c>
      <c r="R70" s="263">
        <v>66</v>
      </c>
      <c r="S70" s="263">
        <v>9</v>
      </c>
      <c r="T70" s="263"/>
      <c r="U70" s="263"/>
    </row>
    <row r="71" spans="1:21" ht="12.75">
      <c r="A71" s="10" t="e">
        <f>MATCH(K71,$K$3:K70,0)</f>
        <v>#N/A</v>
      </c>
      <c r="B71" s="88" t="s">
        <v>522</v>
      </c>
      <c r="C71" s="223">
        <v>0.7460300925925926</v>
      </c>
      <c r="D71" s="112">
        <f aca="true" t="shared" si="17" ref="D71:D78">M71</f>
        <v>0.016122685185185226</v>
      </c>
      <c r="E71" s="2" t="str">
        <f aca="true" t="shared" si="18" ref="E71:E78">CONCATENATE(TEXT(L71,0),"  ",J71)</f>
        <v>3  ŽV</v>
      </c>
      <c r="F71" s="95">
        <v>67</v>
      </c>
      <c r="G71" s="3" t="str">
        <f>VLOOKUP($K71,Startovka!$A$3:$J$292,7,FALSE())</f>
        <v>Krejčiříková Kateřina</v>
      </c>
      <c r="H71" s="4">
        <f>VLOOKUP($K71,Startovka!$A$3:$J$292,8,FALSE())</f>
        <v>1972</v>
      </c>
      <c r="I71" s="89" t="str">
        <f>VLOOKUP($K71,Startovka!$A$3:$J$292,10,FALSE())</f>
        <v>Svatá Kateřina</v>
      </c>
      <c r="J71" s="4" t="str">
        <f>VLOOKUP($K71,Startovka!$A$3:$J$292,9,FALSE())</f>
        <v>ŽV</v>
      </c>
      <c r="K71" s="4">
        <f t="shared" si="11"/>
        <v>43</v>
      </c>
      <c r="L71" s="4">
        <f>COUNTIF(J$4:J71,J71)</f>
        <v>3</v>
      </c>
      <c r="M71" s="114">
        <f aca="true" t="shared" si="19" ref="M71:M78">C71-$C$4</f>
        <v>0.016122685185185226</v>
      </c>
      <c r="N71" s="114">
        <f aca="true" t="shared" si="20" ref="N71:N78">M71-$M$5</f>
        <v>0.005266203703703676</v>
      </c>
      <c r="O71" s="96">
        <f t="shared" si="16"/>
        <v>24</v>
      </c>
      <c r="P71" t="str">
        <f t="shared" si="10"/>
        <v>Ž</v>
      </c>
      <c r="Q71">
        <f>COUNTIF(P$5:P71,P71)</f>
        <v>11</v>
      </c>
      <c r="R71" s="263">
        <v>67</v>
      </c>
      <c r="S71" s="263">
        <v>8</v>
      </c>
      <c r="T71" s="263"/>
      <c r="U71" s="263"/>
    </row>
    <row r="72" spans="1:21" ht="12.75">
      <c r="A72" s="10" t="e">
        <f>MATCH(K72,$K$3:K71,0)</f>
        <v>#N/A</v>
      </c>
      <c r="B72" s="88" t="s">
        <v>82</v>
      </c>
      <c r="C72" s="223">
        <v>0.7462152777777779</v>
      </c>
      <c r="D72" s="112">
        <f t="shared" si="17"/>
        <v>0.016307870370370514</v>
      </c>
      <c r="E72" s="2" t="str">
        <f t="shared" si="18"/>
        <v>4  ŽV</v>
      </c>
      <c r="F72" s="95">
        <v>68</v>
      </c>
      <c r="G72" s="3" t="str">
        <f>VLOOKUP($K72,Startovka!$A$3:$J$292,7,FALSE())</f>
        <v>Klimešová Daniela</v>
      </c>
      <c r="H72" s="4">
        <f>VLOOKUP($K72,Startovka!$A$3:$J$292,8,FALSE())</f>
        <v>1973</v>
      </c>
      <c r="I72" s="89" t="str">
        <f>VLOOKUP($K72,Startovka!$A$3:$J$292,10,FALSE())</f>
        <v>Skalice nad Svitavou</v>
      </c>
      <c r="J72" s="4" t="str">
        <f>VLOOKUP($K72,Startovka!$A$3:$J$292,9,FALSE())</f>
        <v>ŽV</v>
      </c>
      <c r="K72" s="4">
        <f t="shared" si="11"/>
        <v>7</v>
      </c>
      <c r="L72" s="4">
        <f>COUNTIF(J$4:J72,J72)</f>
        <v>4</v>
      </c>
      <c r="M72" s="114">
        <f t="shared" si="19"/>
        <v>0.016307870370370514</v>
      </c>
      <c r="N72" s="114">
        <f t="shared" si="20"/>
        <v>0.005451388888888964</v>
      </c>
      <c r="O72" s="96">
        <f t="shared" si="16"/>
        <v>23</v>
      </c>
      <c r="P72" t="str">
        <f t="shared" si="10"/>
        <v>Ž</v>
      </c>
      <c r="Q72">
        <f>COUNTIF(P$5:P72,P72)</f>
        <v>12</v>
      </c>
      <c r="R72" s="263">
        <v>68</v>
      </c>
      <c r="S72" s="263">
        <v>7</v>
      </c>
      <c r="T72" s="263"/>
      <c r="U72" s="263"/>
    </row>
    <row r="73" spans="1:21" ht="12.75">
      <c r="A73" s="10" t="e">
        <f>MATCH(K73,$K$3:K72,0)</f>
        <v>#N/A</v>
      </c>
      <c r="B73" s="88" t="s">
        <v>523</v>
      </c>
      <c r="C73" s="223">
        <v>0.7463425925925926</v>
      </c>
      <c r="D73" s="112">
        <f t="shared" si="17"/>
        <v>0.016435185185185275</v>
      </c>
      <c r="E73" s="2" t="str">
        <f t="shared" si="18"/>
        <v>9  Ž</v>
      </c>
      <c r="F73" s="95">
        <v>69</v>
      </c>
      <c r="G73" s="3" t="str">
        <f>VLOOKUP($K73,Startovka!$A$3:$J$292,7,FALSE())</f>
        <v>Škrabalová Alena</v>
      </c>
      <c r="H73" s="4">
        <f>VLOOKUP($K73,Startovka!$A$3:$J$292,8,FALSE())</f>
        <v>1984</v>
      </c>
      <c r="I73" s="89" t="str">
        <f>VLOOKUP($K73,Startovka!$A$3:$J$292,10,FALSE())</f>
        <v>Blansko</v>
      </c>
      <c r="J73" s="4" t="str">
        <f>VLOOKUP($K73,Startovka!$A$3:$J$292,9,FALSE())</f>
        <v>Ž</v>
      </c>
      <c r="K73" s="4">
        <f t="shared" si="11"/>
        <v>46</v>
      </c>
      <c r="L73" s="4">
        <f>COUNTIF(J$4:J73,J73)</f>
        <v>9</v>
      </c>
      <c r="M73" s="114">
        <f t="shared" si="19"/>
        <v>0.016435185185185275</v>
      </c>
      <c r="N73" s="114">
        <f t="shared" si="20"/>
        <v>0.005578703703703725</v>
      </c>
      <c r="O73" s="96">
        <f t="shared" si="16"/>
        <v>22</v>
      </c>
      <c r="P73" t="str">
        <f t="shared" si="10"/>
        <v>Ž</v>
      </c>
      <c r="Q73">
        <f>COUNTIF(P$5:P73,P73)</f>
        <v>13</v>
      </c>
      <c r="R73" s="263">
        <v>69</v>
      </c>
      <c r="S73" s="263">
        <v>6</v>
      </c>
      <c r="T73" s="263"/>
      <c r="U73" s="263"/>
    </row>
    <row r="74" spans="1:21" ht="12.75">
      <c r="A74" s="10" t="e">
        <f>MATCH(K74,$K$3:K73,0)</f>
        <v>#N/A</v>
      </c>
      <c r="B74" s="88" t="s">
        <v>75</v>
      </c>
      <c r="C74" s="223">
        <v>0.7469212962962963</v>
      </c>
      <c r="D74" s="112">
        <f t="shared" si="17"/>
        <v>0.017013888888888995</v>
      </c>
      <c r="E74" s="2" t="str">
        <f t="shared" si="18"/>
        <v>4  MV3</v>
      </c>
      <c r="F74" s="95">
        <v>70</v>
      </c>
      <c r="G74" s="3" t="str">
        <f>VLOOKUP($K74,Startovka!$A$3:$J$292,7,FALSE())</f>
        <v>Sedláček Pavel</v>
      </c>
      <c r="H74" s="4">
        <f>VLOOKUP($K74,Startovka!$A$3:$J$292,8,FALSE())</f>
        <v>1953</v>
      </c>
      <c r="I74" s="89" t="str">
        <f>VLOOKUP($K74,Startovka!$A$3:$J$292,10,FALSE())</f>
        <v>Olomučany</v>
      </c>
      <c r="J74" s="4" t="str">
        <f>VLOOKUP($K74,Startovka!$A$3:$J$292,9,FALSE())</f>
        <v>MV3</v>
      </c>
      <c r="K74" s="4">
        <v>70</v>
      </c>
      <c r="L74" s="4">
        <f>COUNTIF(J$4:J74,J74)</f>
        <v>4</v>
      </c>
      <c r="M74" s="114">
        <f t="shared" si="19"/>
        <v>0.017013888888888995</v>
      </c>
      <c r="N74" s="114">
        <f t="shared" si="20"/>
        <v>0.006157407407407445</v>
      </c>
      <c r="O74" s="96">
        <f t="shared" si="16"/>
        <v>21</v>
      </c>
      <c r="P74" t="str">
        <f t="shared" si="10"/>
        <v>M</v>
      </c>
      <c r="Q74">
        <f>COUNTIF(P$5:P74,P74)</f>
        <v>54</v>
      </c>
      <c r="R74" s="263">
        <v>70</v>
      </c>
      <c r="S74" s="263">
        <v>5</v>
      </c>
      <c r="T74" s="263"/>
      <c r="U74" s="263"/>
    </row>
    <row r="75" spans="1:21" ht="12.75">
      <c r="A75" s="10" t="e">
        <f>MATCH(K75,$K$3:K74,0)</f>
        <v>#N/A</v>
      </c>
      <c r="B75" s="88" t="s">
        <v>80</v>
      </c>
      <c r="C75" s="223">
        <v>0.7473611111111111</v>
      </c>
      <c r="D75" s="112">
        <f t="shared" si="17"/>
        <v>0.017453703703703805</v>
      </c>
      <c r="E75" s="2" t="str">
        <f t="shared" si="18"/>
        <v>4  J</v>
      </c>
      <c r="F75" s="95">
        <v>71</v>
      </c>
      <c r="G75" s="3" t="str">
        <f>VLOOKUP($K75,Startovka!$A$3:$J$292,7,FALSE())</f>
        <v>Konečný Jan</v>
      </c>
      <c r="H75" s="4">
        <f>VLOOKUP($K75,Startovka!$A$3:$J$292,8,FALSE())</f>
        <v>1997</v>
      </c>
      <c r="I75" s="89" t="str">
        <f>VLOOKUP($K75,Startovka!$A$3:$J$292,10,FALSE())</f>
        <v>AC Okrouhlá</v>
      </c>
      <c r="J75" s="4" t="str">
        <f>VLOOKUP($K75,Startovka!$A$3:$J$292,9,FALSE())</f>
        <v>J</v>
      </c>
      <c r="K75" s="4">
        <f>VALUE(B75)</f>
        <v>2</v>
      </c>
      <c r="L75" s="4">
        <f>COUNTIF(J$4:J75,J75)</f>
        <v>4</v>
      </c>
      <c r="M75" s="114">
        <f t="shared" si="19"/>
        <v>0.017453703703703805</v>
      </c>
      <c r="N75" s="114">
        <f t="shared" si="20"/>
        <v>0.006597222222222254</v>
      </c>
      <c r="O75" s="96">
        <f t="shared" si="16"/>
        <v>31</v>
      </c>
      <c r="P75" t="str">
        <f t="shared" si="10"/>
        <v>J</v>
      </c>
      <c r="Q75">
        <f>COUNTIF(P$5:P75,P75)</f>
        <v>4</v>
      </c>
      <c r="R75" s="263">
        <v>71</v>
      </c>
      <c r="S75" s="263">
        <v>4</v>
      </c>
      <c r="T75" s="263"/>
      <c r="U75" s="263"/>
    </row>
    <row r="76" spans="1:21" ht="12.75">
      <c r="A76" s="10" t="e">
        <f>MATCH(K76,$K$3:K75,0)</f>
        <v>#N/A</v>
      </c>
      <c r="B76" s="88" t="s">
        <v>79</v>
      </c>
      <c r="C76" s="223">
        <v>0.7474768518518519</v>
      </c>
      <c r="D76" s="112">
        <f t="shared" si="17"/>
        <v>0.017569444444444526</v>
      </c>
      <c r="E76" s="2" t="str">
        <f t="shared" si="18"/>
        <v>24  M</v>
      </c>
      <c r="F76" s="95">
        <v>72</v>
      </c>
      <c r="G76" s="3" t="str">
        <f>VLOOKUP($K76,Startovka!$A$3:$J$292,7,FALSE())</f>
        <v>Prudil Aleš</v>
      </c>
      <c r="H76" s="4">
        <f>VLOOKUP($K76,Startovka!$A$3:$J$292,8,FALSE())</f>
        <v>1976</v>
      </c>
      <c r="I76" s="89" t="str">
        <f>VLOOKUP($K76,Startovka!$A$3:$J$292,10,FALSE())</f>
        <v>Petrovice</v>
      </c>
      <c r="J76" s="4" t="str">
        <f>VLOOKUP($K76,Startovka!$A$3:$J$292,9,FALSE())</f>
        <v>M</v>
      </c>
      <c r="K76" s="4">
        <f>VALUE(B76)</f>
        <v>25</v>
      </c>
      <c r="L76" s="4">
        <f>COUNTIF(J$4:J76,J76)</f>
        <v>24</v>
      </c>
      <c r="M76" s="114">
        <f t="shared" si="19"/>
        <v>0.017569444444444526</v>
      </c>
      <c r="N76" s="114">
        <f t="shared" si="20"/>
        <v>0.006712962962962976</v>
      </c>
      <c r="O76" s="96">
        <f t="shared" si="16"/>
        <v>20</v>
      </c>
      <c r="P76" t="str">
        <f t="shared" si="10"/>
        <v>M</v>
      </c>
      <c r="Q76">
        <f>COUNTIF(P$5:P76,P76)</f>
        <v>55</v>
      </c>
      <c r="R76" s="263">
        <v>72</v>
      </c>
      <c r="S76" s="263">
        <v>3</v>
      </c>
      <c r="T76" s="263"/>
      <c r="U76" s="263"/>
    </row>
    <row r="77" spans="1:21" ht="12.75">
      <c r="A77" s="10" t="e">
        <f>MATCH(K77,$K$3:K76,0)</f>
        <v>#N/A</v>
      </c>
      <c r="B77" s="88" t="s">
        <v>110</v>
      </c>
      <c r="C77" s="223">
        <v>0.7481597222222223</v>
      </c>
      <c r="D77" s="112">
        <f t="shared" si="17"/>
        <v>0.01825231481481493</v>
      </c>
      <c r="E77" s="2" t="str">
        <f t="shared" si="18"/>
        <v>10  Ž</v>
      </c>
      <c r="F77" s="95">
        <v>73</v>
      </c>
      <c r="G77" s="3" t="str">
        <f>VLOOKUP($K77,Startovka!$A$3:$J$292,7,FALSE())</f>
        <v>Kejíková Romana</v>
      </c>
      <c r="H77" s="4">
        <f>VLOOKUP($K77,Startovka!$A$3:$J$292,8,FALSE())</f>
        <v>1995</v>
      </c>
      <c r="I77" s="89" t="str">
        <f>VLOOKUP($K77,Startovka!$A$3:$J$292,10,FALSE())</f>
        <v>Mladkov</v>
      </c>
      <c r="J77" s="4" t="str">
        <f>VLOOKUP($K77,Startovka!$A$3:$J$292,9,FALSE())</f>
        <v>Ž</v>
      </c>
      <c r="K77" s="4">
        <f>VALUE(B77)</f>
        <v>39</v>
      </c>
      <c r="L77" s="4">
        <f>COUNTIF(J$4:J77,J77)</f>
        <v>10</v>
      </c>
      <c r="M77" s="114">
        <f t="shared" si="19"/>
        <v>0.01825231481481493</v>
      </c>
      <c r="N77" s="114">
        <f t="shared" si="20"/>
        <v>0.007395833333333379</v>
      </c>
      <c r="O77" s="96">
        <f t="shared" si="16"/>
        <v>21</v>
      </c>
      <c r="P77" t="str">
        <f t="shared" si="10"/>
        <v>Ž</v>
      </c>
      <c r="Q77">
        <f>COUNTIF(P$5:P77,P77)</f>
        <v>14</v>
      </c>
      <c r="R77" s="263">
        <v>73</v>
      </c>
      <c r="S77" s="263">
        <v>2</v>
      </c>
      <c r="T77" s="263"/>
      <c r="U77" s="263"/>
    </row>
    <row r="78" spans="1:21" ht="12.75">
      <c r="A78" s="10" t="e">
        <f>MATCH(K78,$K$3:K77,0)</f>
        <v>#N/A</v>
      </c>
      <c r="B78" s="88" t="s">
        <v>524</v>
      </c>
      <c r="C78" s="223">
        <v>0.7483333333333334</v>
      </c>
      <c r="D78" s="112">
        <f t="shared" si="17"/>
        <v>0.018425925925926068</v>
      </c>
      <c r="E78" s="2" t="str">
        <f t="shared" si="18"/>
        <v>5  MV3</v>
      </c>
      <c r="F78" s="95">
        <v>74</v>
      </c>
      <c r="G78" s="3" t="str">
        <f>VLOOKUP($K78,Startovka!$A$3:$J$292,7,FALSE())</f>
        <v>Růžička Bohuslav</v>
      </c>
      <c r="H78" s="4">
        <f>VLOOKUP($K78,Startovka!$A$3:$J$292,8,FALSE())</f>
        <v>1946</v>
      </c>
      <c r="I78" s="89" t="str">
        <f>VLOOKUP($K78,Startovka!$A$3:$J$292,10,FALSE())</f>
        <v>SC Ráječko</v>
      </c>
      <c r="J78" s="4" t="str">
        <f>VLOOKUP($K78,Startovka!$A$3:$J$292,9,FALSE())</f>
        <v>MV3</v>
      </c>
      <c r="K78" s="4">
        <f>VALUE(B78)</f>
        <v>50</v>
      </c>
      <c r="L78" s="4">
        <f>COUNTIF(J$4:J78,J78)</f>
        <v>5</v>
      </c>
      <c r="M78" s="114">
        <f t="shared" si="19"/>
        <v>0.018425925925926068</v>
      </c>
      <c r="N78" s="114">
        <f t="shared" si="20"/>
        <v>0.0075694444444445175</v>
      </c>
      <c r="O78" s="96">
        <f t="shared" si="16"/>
        <v>19</v>
      </c>
      <c r="P78" t="str">
        <f t="shared" si="10"/>
        <v>M</v>
      </c>
      <c r="Q78">
        <f>COUNTIF(P$5:P78,P78)</f>
        <v>56</v>
      </c>
      <c r="R78" s="263">
        <v>74</v>
      </c>
      <c r="S78" s="263">
        <v>1</v>
      </c>
      <c r="T78" s="263"/>
      <c r="U78" s="263"/>
    </row>
    <row r="79" spans="1:21" ht="13.5" thickBot="1">
      <c r="A79" s="10" t="e">
        <f>MATCH(K79,$K$3:K78,0)</f>
        <v>#N/A</v>
      </c>
      <c r="B79" s="88" t="s">
        <v>65</v>
      </c>
      <c r="C79" s="223">
        <v>0.7491898148148147</v>
      </c>
      <c r="D79" s="112">
        <f>M79</f>
        <v>0.019282407407407387</v>
      </c>
      <c r="E79" s="2" t="str">
        <f>CONCATENATE(TEXT(L79,0),"  ",J79)</f>
        <v>11  Ž</v>
      </c>
      <c r="F79" s="97">
        <v>75</v>
      </c>
      <c r="G79" s="98" t="str">
        <f>VLOOKUP($K79,Startovka!$A$3:$J$292,7,FALSE())</f>
        <v>Konečná Vlasta</v>
      </c>
      <c r="H79" s="99">
        <f>VLOOKUP($K79,Startovka!$A$3:$J$292,8,FALSE())</f>
        <v>1974</v>
      </c>
      <c r="I79" s="100" t="str">
        <f>VLOOKUP($K79,Startovka!$A$3:$J$292,10,FALSE())</f>
        <v>AC Okrouhlá</v>
      </c>
      <c r="J79" s="99" t="str">
        <f>VLOOKUP($K79,Startovka!$A$3:$J$292,9,FALSE())</f>
        <v>Ž</v>
      </c>
      <c r="K79" s="99">
        <f>VALUE(B79)</f>
        <v>3</v>
      </c>
      <c r="L79" s="99">
        <f>COUNTIF(J$4:J79,J79)</f>
        <v>11</v>
      </c>
      <c r="M79" s="115">
        <f>C79-$C$4</f>
        <v>0.019282407407407387</v>
      </c>
      <c r="N79" s="115">
        <f>M79-$M$5</f>
        <v>0.008425925925925837</v>
      </c>
      <c r="O79" s="254">
        <f t="shared" si="16"/>
        <v>20</v>
      </c>
      <c r="P79" t="str">
        <f t="shared" si="10"/>
        <v>Ž</v>
      </c>
      <c r="Q79">
        <f>COUNTIF(P$5:P79,P79)</f>
        <v>15</v>
      </c>
      <c r="R79" s="263">
        <v>75</v>
      </c>
      <c r="S79" s="263">
        <v>0</v>
      </c>
      <c r="T79" s="263"/>
      <c r="U79" s="263"/>
    </row>
    <row r="80" spans="3:23" ht="12.75">
      <c r="C80" s="111"/>
      <c r="Q80" s="231"/>
      <c r="T80" s="263"/>
      <c r="U80" s="263"/>
      <c r="V80" s="263"/>
      <c r="W80" s="263"/>
    </row>
    <row r="81" spans="3:23" ht="12.75">
      <c r="C81" s="111"/>
      <c r="Q81" s="231"/>
      <c r="T81" s="263"/>
      <c r="U81" s="263"/>
      <c r="V81" s="263"/>
      <c r="W81" s="263"/>
    </row>
    <row r="82" spans="11:23" ht="13.5">
      <c r="K82" s="264"/>
      <c r="L82" s="262"/>
      <c r="Q82" s="231"/>
      <c r="T82" s="263"/>
      <c r="U82" s="263"/>
      <c r="V82" s="263"/>
      <c r="W82" s="263"/>
    </row>
    <row r="83" spans="11:23" ht="13.5">
      <c r="K83" s="264"/>
      <c r="L83" s="262"/>
      <c r="Q83" s="231"/>
      <c r="T83" s="263"/>
      <c r="U83" s="263"/>
      <c r="V83" s="263"/>
      <c r="W83" s="263"/>
    </row>
    <row r="84" spans="13:20" ht="12.75">
      <c r="M84" s="9"/>
      <c r="N84"/>
      <c r="P84" s="231"/>
      <c r="S84" s="263"/>
      <c r="T84" s="263"/>
    </row>
    <row r="85" spans="11:20" ht="12.75">
      <c r="K85" s="8"/>
      <c r="M85" s="9"/>
      <c r="N85"/>
      <c r="P85" s="231"/>
      <c r="S85" s="1"/>
      <c r="T85"/>
    </row>
    <row r="86" spans="11:20" ht="12.75">
      <c r="K86" s="8"/>
      <c r="M86" s="9"/>
      <c r="N86"/>
      <c r="P86" s="231"/>
      <c r="S86" s="1"/>
      <c r="T86"/>
    </row>
    <row r="87" spans="11:20" ht="12.75">
      <c r="K87" s="8"/>
      <c r="M87" s="9"/>
      <c r="N87"/>
      <c r="P87" s="231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85" t="str">
        <f>F1</f>
        <v>XIV. ročník Hraběnky cupu 2013</v>
      </c>
      <c r="C90" s="285"/>
      <c r="D90" s="285"/>
      <c r="E90" s="285"/>
      <c r="F90" s="285"/>
      <c r="G90" s="285"/>
      <c r="H90" s="285"/>
      <c r="I90" s="285"/>
      <c r="J90" s="285"/>
      <c r="M90" s="9"/>
      <c r="N90"/>
      <c r="S90" s="1"/>
      <c r="T90"/>
    </row>
    <row r="91" spans="2:20" ht="13.5">
      <c r="B91" s="285" t="str">
        <f>F2</f>
        <v> 1. závod Sloup - Petrovice 14.5.2013</v>
      </c>
      <c r="C91" s="285"/>
      <c r="D91" s="285"/>
      <c r="E91" s="285"/>
      <c r="F91" s="285"/>
      <c r="G91" s="285"/>
      <c r="H91" s="285"/>
      <c r="I91" s="285"/>
      <c r="J91" s="285"/>
      <c r="K91" s="8"/>
      <c r="M91" s="9"/>
      <c r="N91"/>
      <c r="S91" s="1"/>
      <c r="T91"/>
    </row>
    <row r="92" spans="3:20" ht="12.75">
      <c r="C92" s="109" t="s">
        <v>63</v>
      </c>
      <c r="D92" s="117">
        <f>COUNTIF($J$5:$J$95,C92)</f>
        <v>4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6">
        <v>1</v>
      </c>
      <c r="C93" s="280" t="str">
        <f>VLOOKUP(CONCATENATE($B93,"  ",$C$92),$E$5:$O$87,3,FALSE)</f>
        <v>Grün Vojtěch</v>
      </c>
      <c r="D93" s="281"/>
      <c r="E93" s="4">
        <f>VLOOKUP(CONCATENATE($B93,"  ",$C$92),$E$5:$O$87,4,FALSE)</f>
        <v>1992</v>
      </c>
      <c r="F93" s="282" t="str">
        <f>VLOOKUP(CONCATENATE($B93,"  ",$C$92),$E$5:$O$87,5,FALSE)</f>
        <v>AC Okrouhlá </v>
      </c>
      <c r="G93" s="283"/>
      <c r="H93" s="110">
        <f>VLOOKUP(CONCATENATE($B93,"  ",$C$92),$E$5:$O$87,9,FALSE)</f>
        <v>0.01085648148148155</v>
      </c>
      <c r="I93" s="4">
        <f>VLOOKUP(CONCATENATE($B93,"  ",$C$92),$E$5:$O$87,2,FALSE)</f>
        <v>1</v>
      </c>
      <c r="J93" s="4">
        <f>VLOOKUP(CONCATENATE($B93,"  ",$C$92),$E$5:$O$87,7,FALSE)</f>
        <v>19</v>
      </c>
      <c r="K93" s="8"/>
      <c r="M93" s="9"/>
      <c r="N93"/>
      <c r="S93" s="1"/>
      <c r="T93"/>
    </row>
    <row r="94" spans="2:20" ht="12.75">
      <c r="B94" s="116">
        <v>2</v>
      </c>
      <c r="C94" s="280" t="str">
        <f>VLOOKUP(CONCATENATE($B94,"  ",$C$92),$E$5:$O$87,3,FALSE)</f>
        <v>Nováček Michal</v>
      </c>
      <c r="D94" s="281"/>
      <c r="E94" s="4">
        <f>VLOOKUP(CONCATENATE($B94,"  ",$C$92),$E$5:$O$87,4,FALSE)</f>
        <v>1993</v>
      </c>
      <c r="F94" s="282" t="str">
        <f>VLOOKUP(CONCATENATE($B94,"  ",$C$92),$E$5:$O$87,5,FALSE)</f>
        <v>Uni Brno</v>
      </c>
      <c r="G94" s="283"/>
      <c r="H94" s="110">
        <f>VLOOKUP(CONCATENATE($B94,"  ",$C$92),$E$5:$O$87,9,FALSE)</f>
        <v>0.010937500000000044</v>
      </c>
      <c r="I94" s="4">
        <f>VLOOKUP(CONCATENATE($B94,"  ",$C$92),$E$5:$O$87,2,FALSE)</f>
        <v>3</v>
      </c>
      <c r="J94" s="4">
        <f>VLOOKUP(CONCATENATE($B94,"  ",$C$92),$E$5:$O$87,7,FALSE)</f>
        <v>10</v>
      </c>
      <c r="K94" s="8"/>
      <c r="M94" s="9"/>
      <c r="N94"/>
      <c r="S94" s="1"/>
      <c r="T94"/>
    </row>
    <row r="95" spans="2:20" ht="12.75">
      <c r="B95" s="116">
        <v>3</v>
      </c>
      <c r="C95" s="280" t="str">
        <f>VLOOKUP(CONCATENATE($B95,"  ",$C$92),$E$5:$O$87,3,FALSE)</f>
        <v>Konečný Petr</v>
      </c>
      <c r="D95" s="281"/>
      <c r="E95" s="4">
        <f>VLOOKUP(CONCATENATE($B95,"  ",$C$92),$E$5:$O$87,4,FALSE)</f>
        <v>1995</v>
      </c>
      <c r="F95" s="282" t="str">
        <f>VLOOKUP(CONCATENATE($B95,"  ",$C$92),$E$5:$O$87,5,FALSE)</f>
        <v>AC Okrouhlá</v>
      </c>
      <c r="G95" s="283"/>
      <c r="H95" s="110">
        <f>VLOOKUP(CONCATENATE($B95,"  ",$C$92),$E$5:$O$87,9,FALSE)</f>
        <v>0.011030092592592577</v>
      </c>
      <c r="I95" s="4">
        <f>VLOOKUP(CONCATENATE($B95,"  ",$C$92),$E$5:$O$87,2,FALSE)</f>
        <v>5</v>
      </c>
      <c r="J95" s="4">
        <f>VLOOKUP(CONCATENATE($B95,"  ",$C$92),$E$5:$O$87,7,FALSE)</f>
        <v>1</v>
      </c>
      <c r="K95" s="8"/>
      <c r="M95" s="9"/>
      <c r="N95"/>
      <c r="S95" s="1"/>
      <c r="T95"/>
    </row>
    <row r="96" spans="2:20" ht="12.75">
      <c r="B96" s="116">
        <v>4</v>
      </c>
      <c r="C96" s="280" t="str">
        <f>VLOOKUP(CONCATENATE($B96,"  ",$C$92),$E$5:$O$87,3,FALSE)</f>
        <v>Konečný Jan</v>
      </c>
      <c r="D96" s="281"/>
      <c r="E96" s="4">
        <f>VLOOKUP(CONCATENATE($B96,"  ",$C$92),$E$5:$O$87,4,FALSE)</f>
        <v>1997</v>
      </c>
      <c r="F96" s="282" t="str">
        <f>VLOOKUP(CONCATENATE($B96,"  ",$C$92),$E$5:$O$87,5,FALSE)</f>
        <v>AC Okrouhlá</v>
      </c>
      <c r="G96" s="283"/>
      <c r="H96" s="110">
        <f>VLOOKUP(CONCATENATE($B96,"  ",$C$92),$E$5:$O$87,9,FALSE)</f>
        <v>0.017453703703703805</v>
      </c>
      <c r="I96" s="4">
        <f>VLOOKUP(CONCATENATE($B96,"  ",$C$92),$E$5:$O$87,2,FALSE)</f>
        <v>71</v>
      </c>
      <c r="J96" s="4">
        <f>VLOOKUP(CONCATENATE($B96,"  ",$C$92),$E$5:$O$87,7,FALSE)</f>
        <v>2</v>
      </c>
      <c r="M96" s="9"/>
      <c r="N96"/>
      <c r="S96" s="1"/>
      <c r="T96"/>
    </row>
    <row r="97" spans="2:20" ht="12.75">
      <c r="B97" s="116">
        <v>5</v>
      </c>
      <c r="C97" s="280" t="e">
        <f>VLOOKUP(CONCATENATE($B97,"  ",$C$92),$E$5:$O$87,3,FALSE)</f>
        <v>#N/A</v>
      </c>
      <c r="D97" s="281"/>
      <c r="E97" s="4" t="e">
        <f>VLOOKUP(CONCATENATE($B97,"  ",$C$92),$E$5:$O$87,4,FALSE)</f>
        <v>#N/A</v>
      </c>
      <c r="F97" s="282" t="e">
        <f>VLOOKUP(CONCATENATE($B97,"  ",$C$92),$E$5:$O$87,5,FALSE)</f>
        <v>#N/A</v>
      </c>
      <c r="G97" s="283"/>
      <c r="H97" s="110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8"/>
      <c r="C98" s="109" t="s">
        <v>64</v>
      </c>
      <c r="D98" s="117">
        <f>COUNTIF($J$5:$J$95,C98)</f>
        <v>24</v>
      </c>
      <c r="J98" s="2"/>
      <c r="K98" s="8"/>
      <c r="M98" s="9"/>
      <c r="N98"/>
      <c r="S98" s="1"/>
      <c r="T98"/>
    </row>
    <row r="99" spans="2:20" ht="12.75">
      <c r="B99" s="116">
        <v>1</v>
      </c>
      <c r="C99" s="266" t="str">
        <f>VLOOKUP(CONCATENATE($B99,"  ",$C$98),$E$5:$O$87,3,FALSE)</f>
        <v>Večeřa Tomáš</v>
      </c>
      <c r="D99" s="267"/>
      <c r="E99" s="4">
        <f>VLOOKUP(CONCATENATE($B99,"  ",$C$98),$E$5:$O$87,4,FALSE)</f>
        <v>1989</v>
      </c>
      <c r="F99" s="268" t="str">
        <f>VLOOKUP(CONCATENATE($B99,"  ",$C$98),$E$5:$O$87,5,FALSE)</f>
        <v>BCK Relax Olešnice</v>
      </c>
      <c r="G99" s="269"/>
      <c r="H99" s="110">
        <f>VLOOKUP(CONCATENATE($B99,"  ",$C$98),$E$5:$O$87,9,FALSE)</f>
        <v>0.010914351851851967</v>
      </c>
      <c r="I99" s="4">
        <f>VLOOKUP(CONCATENATE($B99,"  ",$C$98),$E$5:$O$87,2,FALSE)</f>
        <v>2</v>
      </c>
      <c r="J99" s="4">
        <f>VLOOKUP(CONCATENATE($B99,"  ",$C$98),$E$5:$O$87,7,FALSE)</f>
        <v>11</v>
      </c>
      <c r="K99" s="8"/>
      <c r="M99" s="9"/>
      <c r="N99"/>
      <c r="S99" s="1"/>
      <c r="T99"/>
    </row>
    <row r="100" spans="2:20" ht="12.75">
      <c r="B100" s="116">
        <v>2</v>
      </c>
      <c r="C100" s="266" t="str">
        <f>VLOOKUP(CONCATENATE($B100,"  ",$C$98),$E$5:$O$87,3,FALSE)</f>
        <v>Boháček Petr</v>
      </c>
      <c r="D100" s="267"/>
      <c r="E100" s="4">
        <f>VLOOKUP(CONCATENATE($B100,"  ",$C$98),$E$5:$O$87,4,FALSE)</f>
        <v>1974</v>
      </c>
      <c r="F100" s="268" t="str">
        <f>VLOOKUP(CONCATENATE($B100,"  ",$C$98),$E$5:$O$87,5,FALSE)</f>
        <v>AUTO RZ Boskovice</v>
      </c>
      <c r="G100" s="269"/>
      <c r="H100" s="110">
        <f>VLOOKUP(CONCATENATE($B100,"  ",$C$98),$E$5:$O$87,9,FALSE)</f>
        <v>0.011030092592592577</v>
      </c>
      <c r="I100" s="4">
        <f>VLOOKUP(CONCATENATE($B100,"  ",$C$98),$E$5:$O$87,2,FALSE)</f>
        <v>4</v>
      </c>
      <c r="J100" s="4">
        <f>VLOOKUP(CONCATENATE($B100,"  ",$C$98),$E$5:$O$87,7,FALSE)</f>
        <v>22</v>
      </c>
      <c r="K100" s="8"/>
      <c r="M100" s="9"/>
      <c r="N100"/>
      <c r="S100" s="1"/>
      <c r="T100"/>
    </row>
    <row r="101" spans="2:20" ht="12.75">
      <c r="B101" s="116">
        <v>3</v>
      </c>
      <c r="C101" s="266" t="str">
        <f>VLOOKUP(CONCATENATE($B101,"  ",$C$98),$E$5:$O$87,3,FALSE)</f>
        <v>Weis Josef</v>
      </c>
      <c r="D101" s="267"/>
      <c r="E101" s="4">
        <f>VLOOKUP(CONCATENATE($B101,"  ",$C$98),$E$5:$O$87,4,FALSE)</f>
        <v>1974</v>
      </c>
      <c r="F101" s="268" t="str">
        <f>VLOOKUP(CONCATENATE($B101,"  ",$C$98),$E$5:$O$87,5,FALSE)</f>
        <v>SK Kněževes 2006</v>
      </c>
      <c r="G101" s="269"/>
      <c r="H101" s="110">
        <f>VLOOKUP(CONCATENATE($B101,"  ",$C$98),$E$5:$O$87,9,FALSE)</f>
        <v>0.011388888888888893</v>
      </c>
      <c r="I101" s="4">
        <f>VLOOKUP(CONCATENATE($B101,"  ",$C$98),$E$5:$O$87,2,FALSE)</f>
        <v>7</v>
      </c>
      <c r="J101" s="4">
        <f>VLOOKUP(CONCATENATE($B101,"  ",$C$98),$E$5:$O$87,7,FALSE)</f>
        <v>33</v>
      </c>
      <c r="K101" s="8"/>
      <c r="M101" s="9"/>
      <c r="N101"/>
      <c r="S101" s="1"/>
      <c r="T101"/>
    </row>
    <row r="102" spans="2:20" ht="12.75">
      <c r="B102" s="116">
        <v>4</v>
      </c>
      <c r="C102" s="266" t="str">
        <f>VLOOKUP(CONCATENATE($B102,"  ",$C$98),$E$5:$O$87,3,FALSE)</f>
        <v>Tajovský Jan</v>
      </c>
      <c r="D102" s="267"/>
      <c r="E102" s="4">
        <f>VLOOKUP(CONCATENATE($B102,"  ",$C$98),$E$5:$O$87,4,FALSE)</f>
        <v>1983</v>
      </c>
      <c r="F102" s="268" t="str">
        <f>VLOOKUP(CONCATENATE($B102,"  ",$C$98),$E$5:$O$87,5,FALSE)</f>
        <v>Boskovice</v>
      </c>
      <c r="G102" s="269"/>
      <c r="H102" s="110">
        <f>VLOOKUP(CONCATENATE($B102,"  ",$C$98),$E$5:$O$87,9,FALSE)</f>
        <v>0.011400462962963043</v>
      </c>
      <c r="I102" s="4">
        <f>VLOOKUP(CONCATENATE($B102,"  ",$C$98),$E$5:$O$87,2,FALSE)</f>
        <v>8</v>
      </c>
      <c r="J102" s="4">
        <f>VLOOKUP(CONCATENATE($B102,"  ",$C$98),$E$5:$O$87,7,FALSE)</f>
        <v>12</v>
      </c>
      <c r="M102" s="9"/>
      <c r="N102"/>
      <c r="S102" s="1"/>
      <c r="T102"/>
    </row>
    <row r="103" spans="2:20" ht="12.75">
      <c r="B103" s="116">
        <v>5</v>
      </c>
      <c r="C103" s="266" t="str">
        <f>VLOOKUP(CONCATENATE($B103,"  ",$C$98),$E$5:$O$87,3,FALSE)</f>
        <v>Vrtílka Jiří</v>
      </c>
      <c r="D103" s="267"/>
      <c r="E103" s="4">
        <f>VLOOKUP(CONCATENATE($B103,"  ",$C$98),$E$5:$O$87,4,FALSE)</f>
        <v>1980</v>
      </c>
      <c r="F103" s="268" t="str">
        <f>VLOOKUP(CONCATENATE($B103,"  ",$C$98),$E$5:$O$87,5,FALSE)</f>
        <v>Horizont Kola Novák Blansko</v>
      </c>
      <c r="G103" s="269"/>
      <c r="H103" s="110">
        <f>VLOOKUP(CONCATENATE($B103,"  ",$C$98),$E$5:$O$87,9,FALSE)</f>
        <v>0.011504629629629726</v>
      </c>
      <c r="I103" s="4">
        <f>VLOOKUP(CONCATENATE($B103,"  ",$C$98),$E$5:$O$87,2,FALSE)</f>
        <v>10</v>
      </c>
      <c r="J103" s="4">
        <f>VLOOKUP(CONCATENATE($B103,"  ",$C$98),$E$5:$O$87,7,FALSE)</f>
        <v>15</v>
      </c>
      <c r="K103" s="8"/>
      <c r="M103" s="9"/>
      <c r="N103"/>
      <c r="S103" s="1"/>
      <c r="T103"/>
    </row>
    <row r="104" spans="2:20" ht="12.75">
      <c r="B104" s="108"/>
      <c r="C104" s="109" t="s">
        <v>12</v>
      </c>
      <c r="D104" s="117">
        <f>COUNTIF($J$5:$J$95,C104)</f>
        <v>17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6">
        <v>1</v>
      </c>
      <c r="C105" s="266" t="str">
        <f>VLOOKUP(CONCATENATE($B105,"  ",$C$104),$E$5:$O$87,3,FALSE)</f>
        <v>Dolák Hynek</v>
      </c>
      <c r="D105" s="267"/>
      <c r="E105" s="4">
        <f>VLOOKUP(CONCATENATE($B105,"  ",$C$104),$E$5:$O$87,4,FALSE)</f>
        <v>1972</v>
      </c>
      <c r="F105" s="268" t="str">
        <f>VLOOKUP(CONCATENATE($B105,"  ",$C$104),$E$5:$O$87,5,FALSE)</f>
        <v>Blansko</v>
      </c>
      <c r="G105" s="269"/>
      <c r="H105" s="110">
        <f>VLOOKUP(CONCATENATE($B105,"  ",$C$104),$E$5:$O$87,9,FALSE)</f>
        <v>0.011238425925926054</v>
      </c>
      <c r="I105" s="4">
        <f>VLOOKUP(CONCATENATE($B105,"  ",$C$104),$E$5:$O$87,2,FALSE)</f>
        <v>6</v>
      </c>
      <c r="J105" s="4">
        <f>VLOOKUP(CONCATENATE($B105,"  ",$C$104),$E$5:$O$87,7,FALSE)</f>
        <v>62</v>
      </c>
      <c r="K105" s="8"/>
      <c r="M105" s="9"/>
      <c r="N105"/>
      <c r="S105" s="1"/>
      <c r="T105"/>
    </row>
    <row r="106" spans="2:20" ht="12.75">
      <c r="B106" s="116">
        <v>2</v>
      </c>
      <c r="C106" s="266" t="str">
        <f>VLOOKUP(CONCATENATE($B106,"  ",$C$104),$E$5:$O$87,3,FALSE)</f>
        <v>Kejík Milan</v>
      </c>
      <c r="D106" s="267"/>
      <c r="E106" s="4">
        <f>VLOOKUP(CONCATENATE($B106,"  ",$C$104),$E$5:$O$87,4,FALSE)</f>
        <v>1968</v>
      </c>
      <c r="F106" s="268" t="str">
        <f>VLOOKUP(CONCATENATE($B106,"  ",$C$104),$E$5:$O$87,5,FALSE)</f>
        <v>ASK TT Blansko</v>
      </c>
      <c r="G106" s="269"/>
      <c r="H106" s="110">
        <f>VLOOKUP(CONCATENATE($B106,"  ",$C$104),$E$5:$O$87,9,FALSE)</f>
        <v>0.01143518518518527</v>
      </c>
      <c r="I106" s="4">
        <f>VLOOKUP(CONCATENATE($B106,"  ",$C$104),$E$5:$O$87,2,FALSE)</f>
        <v>9</v>
      </c>
      <c r="J106" s="4">
        <f>VLOOKUP(CONCATENATE($B106,"  ",$C$104),$E$5:$O$87,7,FALSE)</f>
        <v>40</v>
      </c>
      <c r="K106" s="8"/>
      <c r="M106" s="9"/>
      <c r="N106"/>
      <c r="S106" s="1"/>
      <c r="T106"/>
    </row>
    <row r="107" spans="2:20" ht="12.75">
      <c r="B107" s="116">
        <v>3</v>
      </c>
      <c r="C107" s="266" t="str">
        <f>VLOOKUP(CONCATENATE($B107,"  ",$C$104),$E$5:$O$87,3,FALSE)</f>
        <v>Macura Jan</v>
      </c>
      <c r="D107" s="267"/>
      <c r="E107" s="4">
        <f>VLOOKUP(CONCATENATE($B107,"  ",$C$104),$E$5:$O$87,4,FALSE)</f>
        <v>1972</v>
      </c>
      <c r="F107" s="268" t="str">
        <f>VLOOKUP(CONCATENATE($B107,"  ",$C$104),$E$5:$O$87,5,FALSE)</f>
        <v>Horizont Kola Novák Blansko</v>
      </c>
      <c r="G107" s="269"/>
      <c r="H107" s="110">
        <f>VLOOKUP(CONCATENATE($B107,"  ",$C$104),$E$5:$O$87,9,FALSE)</f>
        <v>0.011550925925926103</v>
      </c>
      <c r="I107" s="4">
        <f>VLOOKUP(CONCATENATE($B107,"  ",$C$104),$E$5:$O$87,2,FALSE)</f>
        <v>11</v>
      </c>
      <c r="J107" s="4">
        <f>VLOOKUP(CONCATENATE($B107,"  ",$C$104),$E$5:$O$87,7,FALSE)</f>
        <v>59</v>
      </c>
      <c r="K107" s="8"/>
      <c r="M107" s="9"/>
      <c r="N107"/>
      <c r="S107" s="1"/>
      <c r="T107"/>
    </row>
    <row r="108" spans="2:20" ht="12.75">
      <c r="B108" s="116">
        <v>4</v>
      </c>
      <c r="C108" s="266" t="str">
        <f>VLOOKUP(CONCATENATE($B108,"  ",$C$104),$E$5:$O$87,3,FALSE)</f>
        <v>Grün Gustav</v>
      </c>
      <c r="D108" s="267"/>
      <c r="E108" s="4">
        <f>VLOOKUP(CONCATENATE($B108,"  ",$C$104),$E$5:$O$87,4,FALSE)</f>
        <v>1968</v>
      </c>
      <c r="F108" s="268" t="str">
        <f>VLOOKUP(CONCATENATE($B108,"  ",$C$104),$E$5:$O$87,5,FALSE)</f>
        <v>AC Okrouhlá</v>
      </c>
      <c r="G108" s="269"/>
      <c r="H108" s="110">
        <f>VLOOKUP(CONCATENATE($B108,"  ",$C$104),$E$5:$O$87,9,FALSE)</f>
        <v>0.011817129629629664</v>
      </c>
      <c r="I108" s="4">
        <f>VLOOKUP(CONCATENATE($B108,"  ",$C$104),$E$5:$O$87,2,FALSE)</f>
        <v>16</v>
      </c>
      <c r="J108" s="4">
        <f>VLOOKUP(CONCATENATE($B108,"  ",$C$104),$E$5:$O$87,7,FALSE)</f>
        <v>17</v>
      </c>
      <c r="M108" s="9"/>
      <c r="N108"/>
      <c r="S108" s="1"/>
      <c r="T108"/>
    </row>
    <row r="109" spans="2:20" ht="12.75">
      <c r="B109" s="116">
        <v>5</v>
      </c>
      <c r="C109" s="266" t="str">
        <f>VLOOKUP(CONCATENATE($B109,"  ",$C$104),$E$5:$O$87,3,FALSE)</f>
        <v>Dvořák Jaromír</v>
      </c>
      <c r="D109" s="267"/>
      <c r="E109" s="4">
        <f>VLOOKUP(CONCATENATE($B109,"  ",$C$104),$E$5:$O$87,4,FALSE)</f>
        <v>1968</v>
      </c>
      <c r="F109" s="268" t="str">
        <f>VLOOKUP(CONCATENATE($B109,"  ",$C$104),$E$5:$O$87,5,FALSE)</f>
        <v>ASK TT Blansko</v>
      </c>
      <c r="G109" s="269"/>
      <c r="H109" s="110">
        <f>VLOOKUP(CONCATENATE($B109,"  ",$C$104),$E$5:$O$87,9,FALSE)</f>
        <v>0.011886574074074119</v>
      </c>
      <c r="I109" s="4">
        <f>VLOOKUP(CONCATENATE($B109,"  ",$C$104),$E$5:$O$87,2,FALSE)</f>
        <v>18</v>
      </c>
      <c r="J109" s="4">
        <f>VLOOKUP(CONCATENATE($B109,"  ",$C$104),$E$5:$O$87,7,FALSE)</f>
        <v>73</v>
      </c>
      <c r="K109" s="8"/>
      <c r="M109" s="9"/>
      <c r="N109"/>
      <c r="S109" s="1"/>
      <c r="T109"/>
    </row>
    <row r="110" spans="2:20" ht="12.75">
      <c r="B110" s="108"/>
      <c r="C110" s="109" t="s">
        <v>16</v>
      </c>
      <c r="D110" s="117">
        <f>COUNTIF($J$5:$J$95,C110)</f>
        <v>10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6">
        <v>1</v>
      </c>
      <c r="C111" s="266" t="str">
        <f>VLOOKUP(CONCATENATE($B111,"  ",$C$110),$E$5:$O$87,3,FALSE)</f>
        <v>Prudek Vítězslav</v>
      </c>
      <c r="D111" s="267"/>
      <c r="E111" s="4">
        <f>VLOOKUP(CONCATENATE($B111,"  ",$C$110),$E$5:$O$87,4,FALSE)</f>
        <v>1961</v>
      </c>
      <c r="F111" s="268" t="str">
        <f>VLOOKUP(CONCATENATE($B111,"  ",$C$110),$E$5:$O$87,5,FALSE)</f>
        <v>Moravec Sokol Benešov</v>
      </c>
      <c r="G111" s="269"/>
      <c r="H111" s="110">
        <f>VLOOKUP(CONCATENATE($B111,"  ",$C$110),$E$5:$O$87,9,FALSE)</f>
        <v>0.011840277777777852</v>
      </c>
      <c r="I111" s="4">
        <f>VLOOKUP(CONCATENATE($B111,"  ",$C$110),$E$5:$O$87,2,FALSE)</f>
        <v>17</v>
      </c>
      <c r="J111" s="4">
        <f>VLOOKUP(CONCATENATE($B111,"  ",$C$110),$E$5:$O$87,7,FALSE)</f>
        <v>53</v>
      </c>
      <c r="K111" s="8"/>
      <c r="M111" s="9"/>
      <c r="N111"/>
      <c r="S111" s="1"/>
      <c r="T111"/>
    </row>
    <row r="112" spans="2:20" ht="12.75">
      <c r="B112" s="116">
        <v>2</v>
      </c>
      <c r="C112" s="266" t="str">
        <f>VLOOKUP(CONCATENATE($B112,"  ",$C$110),$E$5:$O$87,3,FALSE)</f>
        <v>Hájek Ivoš</v>
      </c>
      <c r="D112" s="267"/>
      <c r="E112" s="4">
        <f>VLOOKUP(CONCATENATE($B112,"  ",$C$110),$E$5:$O$87,4,FALSE)</f>
        <v>1961</v>
      </c>
      <c r="F112" s="268" t="str">
        <f>VLOOKUP(CONCATENATE($B112,"  ",$C$110),$E$5:$O$87,5,FALSE)</f>
        <v>Sokol Doubravice</v>
      </c>
      <c r="G112" s="269"/>
      <c r="H112" s="110">
        <f>VLOOKUP(CONCATENATE($B112,"  ",$C$110),$E$5:$O$87,9,FALSE)</f>
        <v>0.01202546296296303</v>
      </c>
      <c r="I112" s="4">
        <f>VLOOKUP(CONCATENATE($B112,"  ",$C$110),$E$5:$O$87,2,FALSE)</f>
        <v>21</v>
      </c>
      <c r="J112" s="4">
        <f>VLOOKUP(CONCATENATE($B112,"  ",$C$110),$E$5:$O$87,7,FALSE)</f>
        <v>67</v>
      </c>
      <c r="K112" s="8"/>
      <c r="M112" s="9"/>
      <c r="N112"/>
      <c r="S112" s="1"/>
      <c r="T112"/>
    </row>
    <row r="113" spans="2:20" ht="12.75">
      <c r="B113" s="116">
        <v>3</v>
      </c>
      <c r="C113" s="266" t="str">
        <f>VLOOKUP(CONCATENATE($B113,"  ",$C$110),$E$5:$O$87,3,FALSE)</f>
        <v>Svoboda Pavel</v>
      </c>
      <c r="D113" s="267"/>
      <c r="E113" s="4">
        <f>VLOOKUP(CONCATENATE($B113,"  ",$C$110),$E$5:$O$87,4,FALSE)</f>
        <v>1955</v>
      </c>
      <c r="F113" s="268" t="str">
        <f>VLOOKUP(CONCATENATE($B113,"  ",$C$110),$E$5:$O$87,5,FALSE)</f>
        <v>TJ Sloup</v>
      </c>
      <c r="G113" s="269"/>
      <c r="H113" s="110">
        <f>VLOOKUP(CONCATENATE($B113,"  ",$C$110),$E$5:$O$87,9,FALSE)</f>
        <v>0.013414351851851913</v>
      </c>
      <c r="I113" s="4">
        <f>VLOOKUP(CONCATENATE($B113,"  ",$C$110),$E$5:$O$87,2,FALSE)</f>
        <v>30</v>
      </c>
      <c r="J113" s="4">
        <f>VLOOKUP(CONCATENATE($B113,"  ",$C$110),$E$5:$O$87,7,FALSE)</f>
        <v>51</v>
      </c>
      <c r="K113" s="8"/>
      <c r="M113" s="9"/>
      <c r="N113"/>
      <c r="S113" s="1"/>
      <c r="T113"/>
    </row>
    <row r="114" spans="2:20" ht="12.75">
      <c r="B114" s="116">
        <v>4</v>
      </c>
      <c r="C114" s="266" t="str">
        <f>VLOOKUP(CONCATENATE($B114,"  ",$C$110),$E$5:$O$87,3,FALSE)</f>
        <v>Šmatera Petr</v>
      </c>
      <c r="D114" s="267"/>
      <c r="E114" s="4">
        <f>VLOOKUP(CONCATENATE($B114,"  ",$C$110),$E$5:$O$87,4,FALSE)</f>
        <v>1961</v>
      </c>
      <c r="F114" s="268" t="str">
        <f>VLOOKUP(CONCATENATE($B114,"  ",$C$110),$E$5:$O$87,5,FALSE)</f>
        <v>Kunštát</v>
      </c>
      <c r="G114" s="269"/>
      <c r="H114" s="110">
        <f>VLOOKUP(CONCATENATE($B114,"  ",$C$110),$E$5:$O$87,9,FALSE)</f>
        <v>0.013530092592592746</v>
      </c>
      <c r="I114" s="4">
        <f>VLOOKUP(CONCATENATE($B114,"  ",$C$110),$E$5:$O$87,2,FALSE)</f>
        <v>33</v>
      </c>
      <c r="J114" s="4">
        <f>VLOOKUP(CONCATENATE($B114,"  ",$C$110),$E$5:$O$87,7,FALSE)</f>
        <v>57</v>
      </c>
      <c r="M114" s="9"/>
      <c r="N114"/>
      <c r="S114" s="1"/>
      <c r="T114"/>
    </row>
    <row r="115" spans="2:20" ht="12.75">
      <c r="B115" s="116">
        <v>5</v>
      </c>
      <c r="C115" s="266" t="str">
        <f>VLOOKUP(CONCATENATE($B115,"  ",$C$110),$E$5:$O$87,3,FALSE)</f>
        <v>Hromek Jiří</v>
      </c>
      <c r="D115" s="267"/>
      <c r="E115" s="4">
        <f>VLOOKUP(CONCATENATE($B115,"  ",$C$110),$E$5:$O$87,4,FALSE)</f>
        <v>1960</v>
      </c>
      <c r="F115" s="268" t="str">
        <f>VLOOKUP(CONCATENATE($B115,"  ",$C$110),$E$5:$O$87,5,FALSE)</f>
        <v>Fényx Adamov</v>
      </c>
      <c r="G115" s="269"/>
      <c r="H115" s="110">
        <f>VLOOKUP(CONCATENATE($B115,"  ",$C$110),$E$5:$O$87,9,FALSE)</f>
        <v>0.01358796296296294</v>
      </c>
      <c r="I115" s="4">
        <f>VLOOKUP(CONCATENATE($B115,"  ",$C$110),$E$5:$O$87,2,FALSE)</f>
        <v>35</v>
      </c>
      <c r="J115" s="4">
        <f>VLOOKUP(CONCATENATE($B115,"  ",$C$110),$E$5:$O$87,7,FALSE)</f>
        <v>23</v>
      </c>
      <c r="K115" s="8"/>
      <c r="M115" s="9"/>
      <c r="N115"/>
      <c r="S115" s="1"/>
      <c r="T115"/>
    </row>
    <row r="116" spans="2:20" ht="12.75">
      <c r="B116" s="108"/>
      <c r="C116" s="109" t="s">
        <v>62</v>
      </c>
      <c r="D116" s="117">
        <f>COUNTIF($J$5:$J$95,C116)</f>
        <v>5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6">
        <v>1</v>
      </c>
      <c r="C117" s="266" t="str">
        <f>VLOOKUP(CONCATENATE($B117,"  ",$C$116),$E$5:$O$87,3,FALSE)</f>
        <v>Stráník Aleš</v>
      </c>
      <c r="D117" s="267"/>
      <c r="E117" s="4">
        <f>VLOOKUP(CONCATENATE($B117,"  ",$C$116),$E$5:$O$87,4,FALSE)</f>
        <v>1950</v>
      </c>
      <c r="F117" s="268" t="str">
        <f>VLOOKUP(CONCATENATE($B117,"  ",$C$116),$E$5:$O$87,5,FALSE)</f>
        <v>Blansko</v>
      </c>
      <c r="G117" s="269"/>
      <c r="H117" s="110">
        <f>VLOOKUP(CONCATENATE($B117,"  ",$C$116),$E$5:$O$87,9,FALSE)</f>
        <v>0.013553240740740824</v>
      </c>
      <c r="I117" s="258">
        <f>VLOOKUP(CONCATENATE($B117,"  ",$C$116),$E$5:$O$87,2,FALSE)</f>
        <v>34</v>
      </c>
      <c r="J117" s="4">
        <f>VLOOKUP(CONCATENATE($B117,"  ",$C$116),$E$5:$O$87,7,FALSE)</f>
        <v>41</v>
      </c>
      <c r="K117" s="8"/>
      <c r="M117" s="9"/>
      <c r="N117"/>
      <c r="S117" s="1"/>
      <c r="T117"/>
    </row>
    <row r="118" spans="2:20" ht="12.75">
      <c r="B118" s="116">
        <v>2</v>
      </c>
      <c r="C118" s="266" t="str">
        <f>VLOOKUP(CONCATENATE($B118,"  ",$C$116),$E$5:$O$87,3,FALSE)</f>
        <v>Brtník Jiří</v>
      </c>
      <c r="D118" s="267"/>
      <c r="E118" s="4">
        <f>VLOOKUP(CONCATENATE($B118,"  ",$C$116),$E$5:$O$87,4,FALSE)</f>
        <v>1952</v>
      </c>
      <c r="F118" s="268" t="str">
        <f>VLOOKUP(CONCATENATE($B118,"  ",$C$116),$E$5:$O$87,5,FALSE)</f>
        <v>Babice nad Svitavou</v>
      </c>
      <c r="G118" s="269"/>
      <c r="H118" s="110">
        <f>VLOOKUP(CONCATENATE($B118,"  ",$C$116),$E$5:$O$87,9,FALSE)</f>
        <v>0.013923611111111178</v>
      </c>
      <c r="I118" s="258">
        <f>VLOOKUP(CONCATENATE($B118,"  ",$C$116),$E$5:$O$87,2,FALSE)</f>
        <v>39</v>
      </c>
      <c r="J118" s="4">
        <f>VLOOKUP(CONCATENATE($B118,"  ",$C$116),$E$5:$O$87,7,FALSE)</f>
        <v>60</v>
      </c>
      <c r="K118" s="8"/>
      <c r="M118" s="9"/>
      <c r="N118"/>
      <c r="S118" s="1"/>
      <c r="T118"/>
    </row>
    <row r="119" spans="2:20" ht="12.75">
      <c r="B119" s="116">
        <v>3</v>
      </c>
      <c r="C119" s="266" t="str">
        <f>VLOOKUP(CONCATENATE($B119,"  ",$C$116),$E$5:$O$87,3,FALSE)</f>
        <v>Kunrt Miroslav</v>
      </c>
      <c r="D119" s="267"/>
      <c r="E119" s="4">
        <f>VLOOKUP(CONCATENATE($B119,"  ",$C$116),$E$5:$O$87,4,FALSE)</f>
        <v>1949</v>
      </c>
      <c r="F119" s="268" t="str">
        <f>VLOOKUP(CONCATENATE($B119,"  ",$C$116),$E$5:$O$87,5,FALSE)</f>
        <v>HžPProstějov</v>
      </c>
      <c r="G119" s="269"/>
      <c r="H119" s="110">
        <f>VLOOKUP(CONCATENATE($B119,"  ",$C$116),$E$5:$O$87,9,FALSE)</f>
        <v>0.01476851851851868</v>
      </c>
      <c r="I119" s="258">
        <f>VLOOKUP(CONCATENATE($B119,"  ",$C$116),$E$5:$O$87,2,FALSE)</f>
        <v>52</v>
      </c>
      <c r="J119" s="4">
        <f>VLOOKUP(CONCATENATE($B119,"  ",$C$116),$E$5:$O$87,7,FALSE)</f>
        <v>14</v>
      </c>
      <c r="K119" s="8"/>
      <c r="M119" s="9"/>
      <c r="N119"/>
      <c r="S119" s="1"/>
      <c r="T119"/>
    </row>
    <row r="120" spans="2:20" ht="12.75">
      <c r="B120" s="116">
        <v>4</v>
      </c>
      <c r="C120" s="266" t="str">
        <f>VLOOKUP(CONCATENATE($B120,"  ",$C$116),$E$5:$O$87,3,FALSE)</f>
        <v>Sedláček Pavel</v>
      </c>
      <c r="D120" s="267"/>
      <c r="E120" s="4">
        <f>VLOOKUP(CONCATENATE($B120,"  ",$C$116),$E$5:$O$87,4,FALSE)</f>
        <v>1953</v>
      </c>
      <c r="F120" s="268" t="str">
        <f>VLOOKUP(CONCATENATE($B120,"  ",$C$116),$E$5:$O$87,5,FALSE)</f>
        <v>Olomučany</v>
      </c>
      <c r="G120" s="269"/>
      <c r="H120" s="110">
        <f>VLOOKUP(CONCATENATE($B120,"  ",$C$116),$E$5:$O$87,9,FALSE)</f>
        <v>0.017013888888888995</v>
      </c>
      <c r="I120" s="258">
        <f>VLOOKUP(CONCATENATE($B120,"  ",$C$116),$E$5:$O$87,2,FALSE)</f>
        <v>70</v>
      </c>
      <c r="J120" s="4">
        <f>VLOOKUP(CONCATENATE($B120,"  ",$C$116),$E$5:$O$87,7,FALSE)</f>
        <v>70</v>
      </c>
      <c r="M120" s="9"/>
      <c r="N120"/>
      <c r="S120" s="1"/>
      <c r="T120"/>
    </row>
    <row r="121" spans="2:20" ht="12.75">
      <c r="B121" s="116">
        <v>5</v>
      </c>
      <c r="C121" s="266" t="str">
        <f>VLOOKUP(CONCATENATE($B121,"  ",$C$116),$E$5:$O$87,3,FALSE)</f>
        <v>Růžička Bohuslav</v>
      </c>
      <c r="D121" s="267"/>
      <c r="E121" s="4">
        <f>VLOOKUP(CONCATENATE($B121,"  ",$C$116),$E$5:$O$87,4,FALSE)</f>
        <v>1946</v>
      </c>
      <c r="F121" s="268" t="str">
        <f>VLOOKUP(CONCATENATE($B121,"  ",$C$116),$E$5:$O$87,5,FALSE)</f>
        <v>SC Ráječko</v>
      </c>
      <c r="G121" s="269"/>
      <c r="H121" s="110">
        <f>VLOOKUP(CONCATENATE($B121,"  ",$C$116),$E$5:$O$87,9,FALSE)</f>
        <v>0.018425925925926068</v>
      </c>
      <c r="I121" s="258">
        <f>VLOOKUP(CONCATENATE($B121,"  ",$C$116),$E$5:$O$87,2,FALSE)</f>
        <v>74</v>
      </c>
      <c r="J121" s="4">
        <f>VLOOKUP(CONCATENATE($B121,"  ",$C$116),$E$5:$O$87,7,FALSE)</f>
        <v>50</v>
      </c>
      <c r="K121" s="8"/>
      <c r="M121" s="9"/>
      <c r="N121"/>
      <c r="S121" s="1"/>
      <c r="T121"/>
    </row>
    <row r="122" spans="2:20" ht="12.75">
      <c r="B122" s="108"/>
      <c r="C122" s="109" t="s">
        <v>17</v>
      </c>
      <c r="D122" s="117">
        <f>COUNTIF($J$5:$J$95,C122)</f>
        <v>11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6">
        <v>1</v>
      </c>
      <c r="C123" s="266" t="str">
        <f>VLOOKUP(CONCATENATE($B123,"  ",$C$122),$E$5:$O$87,3,FALSE)</f>
        <v>Tesařová Markéta</v>
      </c>
      <c r="D123" s="267"/>
      <c r="E123" s="4">
        <f>VLOOKUP(CONCATENATE($B123,"  ",$C$122),$E$5:$O$87,4,FALSE)</f>
        <v>1994</v>
      </c>
      <c r="F123" s="268" t="str">
        <f>VLOOKUP(CONCATENATE($B123,"  ",$C$122),$E$5:$O$87,5,FALSE)</f>
        <v>GYMBOS</v>
      </c>
      <c r="G123" s="269"/>
      <c r="H123" s="110">
        <f>VLOOKUP(CONCATENATE($B123,"  ",$C$122),$E$5:$O$87,9,FALSE)</f>
        <v>0.013958333333333406</v>
      </c>
      <c r="I123" s="258">
        <f>VLOOKUP(CONCATENATE($B123,"  ",$C$122),$E$5:$O$87,2,FALSE)</f>
        <v>40</v>
      </c>
      <c r="J123" s="4">
        <f>VLOOKUP(CONCATENATE($B123,"  ",$C$122),$E$5:$O$87,7,FALSE)</f>
        <v>49</v>
      </c>
      <c r="K123" s="8"/>
      <c r="M123" s="9"/>
      <c r="N123"/>
      <c r="S123" s="1"/>
      <c r="T123"/>
    </row>
    <row r="124" spans="2:20" ht="12.75">
      <c r="B124" s="116">
        <v>2</v>
      </c>
      <c r="C124" s="266" t="str">
        <f>VLOOKUP(CONCATENATE($B124,"  ",$C$122),$E$5:$O$87,3,FALSE)</f>
        <v>Komárková Zdenka</v>
      </c>
      <c r="D124" s="267"/>
      <c r="E124" s="4">
        <f>VLOOKUP(CONCATENATE($B124,"  ",$C$122),$E$5:$O$87,4,FALSE)</f>
        <v>1974</v>
      </c>
      <c r="F124" s="268" t="str">
        <f>VLOOKUP(CONCATENATE($B124,"  ",$C$122),$E$5:$O$87,5,FALSE)</f>
        <v>Olešnice</v>
      </c>
      <c r="G124" s="269"/>
      <c r="H124" s="110">
        <f>VLOOKUP(CONCATENATE($B124,"  ",$C$122),$E$5:$O$87,9,FALSE)</f>
        <v>0.014305555555555571</v>
      </c>
      <c r="I124" s="258">
        <f>VLOOKUP(CONCATENATE($B124,"  ",$C$122),$E$5:$O$87,2,FALSE)</f>
        <v>47</v>
      </c>
      <c r="J124" s="4">
        <f>VLOOKUP(CONCATENATE($B124,"  ",$C$122),$E$5:$O$87,7,FALSE)</f>
        <v>65</v>
      </c>
      <c r="K124" s="8"/>
      <c r="M124" s="9"/>
      <c r="N124"/>
      <c r="S124" s="1"/>
      <c r="T124"/>
    </row>
    <row r="125" spans="2:20" ht="12.75">
      <c r="B125" s="116">
        <v>3</v>
      </c>
      <c r="C125" s="266" t="str">
        <f>VLOOKUP(CONCATENATE($B125,"  ",$C$122),$E$5:$O$87,3,FALSE)</f>
        <v>Krejsová Petra</v>
      </c>
      <c r="D125" s="267"/>
      <c r="E125" s="4">
        <f>VLOOKUP(CONCATENATE($B125,"  ",$C$122),$E$5:$O$87,4,FALSE)</f>
        <v>1979</v>
      </c>
      <c r="F125" s="268" t="str">
        <f>VLOOKUP(CONCATENATE($B125,"  ",$C$122),$E$5:$O$87,5,FALSE)</f>
        <v>Auto RZ Boskovice</v>
      </c>
      <c r="G125" s="269"/>
      <c r="H125" s="110">
        <f>VLOOKUP(CONCATENATE($B125,"  ",$C$122),$E$5:$O$87,9,FALSE)</f>
        <v>0.01462962962962977</v>
      </c>
      <c r="I125" s="258">
        <f>VLOOKUP(CONCATENATE($B125,"  ",$C$122),$E$5:$O$87,2,FALSE)</f>
        <v>49</v>
      </c>
      <c r="J125" s="4">
        <f>VLOOKUP(CONCATENATE($B125,"  ",$C$122),$E$5:$O$87,7,FALSE)</f>
        <v>48</v>
      </c>
      <c r="K125" s="8"/>
      <c r="M125" s="9"/>
      <c r="N125"/>
      <c r="S125" s="1"/>
      <c r="T125"/>
    </row>
    <row r="126" spans="2:20" ht="12.75">
      <c r="B126" s="116">
        <v>4</v>
      </c>
      <c r="C126" s="266" t="str">
        <f>VLOOKUP(CONCATENATE($B126,"  ",$C$122),$E$5:$O$87,3,FALSE)</f>
        <v>Filipiová Andrea</v>
      </c>
      <c r="D126" s="267"/>
      <c r="E126" s="4">
        <f>VLOOKUP(CONCATENATE($B126,"  ",$C$122),$E$5:$O$87,4,FALSE)</f>
        <v>1981</v>
      </c>
      <c r="F126" s="268" t="str">
        <f>VLOOKUP(CONCATENATE($B126,"  ",$C$122),$E$5:$O$87,5,FALSE)</f>
        <v>Auto Boskovice</v>
      </c>
      <c r="G126" s="269"/>
      <c r="H126" s="110">
        <f>VLOOKUP(CONCATENATE($B126,"  ",$C$122),$E$5:$O$87,9,FALSE)</f>
        <v>0.014641203703703698</v>
      </c>
      <c r="I126" s="258">
        <f>VLOOKUP(CONCATENATE($B126,"  ",$C$122),$E$5:$O$87,2,FALSE)</f>
        <v>50</v>
      </c>
      <c r="J126" s="4">
        <f>VLOOKUP(CONCATENATE($B126,"  ",$C$122),$E$5:$O$87,7,FALSE)</f>
        <v>20</v>
      </c>
      <c r="M126" s="9"/>
      <c r="N126"/>
      <c r="S126" s="1"/>
      <c r="T126"/>
    </row>
    <row r="127" spans="2:20" ht="12.75">
      <c r="B127" s="116">
        <v>5</v>
      </c>
      <c r="C127" s="266" t="str">
        <f>VLOOKUP(CONCATENATE($B127,"  ",$C$122),$E$5:$O$87,3,FALSE)</f>
        <v>Pluháčková Eva</v>
      </c>
      <c r="D127" s="267"/>
      <c r="E127" s="4">
        <f>VLOOKUP(CONCATENATE($B127,"  ",$C$122),$E$5:$O$87,4,FALSE)</f>
        <v>1987</v>
      </c>
      <c r="F127" s="268" t="str">
        <f>VLOOKUP(CONCATENATE($B127,"  ",$C$122),$E$5:$O$87,5,FALSE)</f>
        <v>Mikulov</v>
      </c>
      <c r="G127" s="269"/>
      <c r="H127" s="110">
        <f>VLOOKUP(CONCATENATE($B127,"  ",$C$122),$E$5:$O$87,9,FALSE)</f>
        <v>0.014652777777777848</v>
      </c>
      <c r="I127" s="258">
        <f>VLOOKUP(CONCATENATE($B127,"  ",$C$122),$E$5:$O$87,2,FALSE)</f>
        <v>51</v>
      </c>
      <c r="J127" s="4">
        <f>VLOOKUP(CONCATENATE($B127,"  ",$C$122),$E$5:$O$87,7,FALSE)</f>
        <v>4</v>
      </c>
      <c r="K127" s="8"/>
      <c r="M127" s="9"/>
      <c r="N127"/>
      <c r="S127" s="1"/>
      <c r="T127"/>
    </row>
    <row r="128" spans="2:20" ht="12.75">
      <c r="B128" s="108"/>
      <c r="C128" s="109" t="s">
        <v>525</v>
      </c>
      <c r="D128" s="117">
        <f>COUNTIF($J$5:$J$95,C128)</f>
        <v>4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6">
        <v>1</v>
      </c>
      <c r="C129" s="266" t="str">
        <f>VLOOKUP(CONCATENATE($B129,"  ",$C$128),$E$5:$O$87,3,FALSE)</f>
        <v>Žákovská Alena</v>
      </c>
      <c r="D129" s="267"/>
      <c r="E129" s="4">
        <f>VLOOKUP(CONCATENATE($B129,"  ",$C$128),$E$5:$O$87,4,FALSE)</f>
        <v>1962</v>
      </c>
      <c r="F129" s="268" t="str">
        <f>VLOOKUP(CONCATENATE($B129,"  ",$C$128),$E$5:$O$87,5,FALSE)</f>
        <v>Horizont Kola Novák Blansko</v>
      </c>
      <c r="G129" s="269"/>
      <c r="H129" s="110">
        <f>VLOOKUP(CONCATENATE($B129,"  ",$C$128),$E$5:$O$87,9,FALSE)</f>
        <v>0.014212962962963038</v>
      </c>
      <c r="I129" s="258">
        <f>VLOOKUP(CONCATENATE($B129,"  ",$C$128),$E$5:$O$87,2,FALSE)</f>
        <v>45</v>
      </c>
      <c r="J129" s="4">
        <f>VLOOKUP(CONCATENATE($B129,"  ",$C$128),$E$5:$O$87,7,FALSE)</f>
        <v>64</v>
      </c>
      <c r="K129" s="8"/>
      <c r="M129" s="9"/>
      <c r="N129"/>
      <c r="S129" s="1"/>
      <c r="T129"/>
    </row>
    <row r="130" spans="2:20" ht="12.75">
      <c r="B130" s="116">
        <v>2</v>
      </c>
      <c r="C130" s="266" t="str">
        <f>VLOOKUP(CONCATENATE($B130,"  ",$C$128),$E$5:$O$87,3,FALSE)</f>
        <v>Grünová Ivana</v>
      </c>
      <c r="D130" s="267"/>
      <c r="E130" s="4">
        <f>VLOOKUP(CONCATENATE($B130,"  ",$C$128),$E$5:$O$87,4,FALSE)</f>
        <v>1971</v>
      </c>
      <c r="F130" s="268" t="str">
        <f>VLOOKUP(CONCATENATE($B130,"  ",$C$128),$E$5:$O$87,5,FALSE)</f>
        <v>AC Okrouhlá</v>
      </c>
      <c r="G130" s="269"/>
      <c r="H130" s="110">
        <f>VLOOKUP(CONCATENATE($B130,"  ",$C$128),$E$5:$O$87,9,FALSE)</f>
        <v>0.015081018518518619</v>
      </c>
      <c r="I130" s="258">
        <f>VLOOKUP(CONCATENATE($B130,"  ",$C$128),$E$5:$O$87,2,FALSE)</f>
        <v>54</v>
      </c>
      <c r="J130" s="4">
        <f>VLOOKUP(CONCATENATE($B130,"  ",$C$128),$E$5:$O$87,7,FALSE)</f>
        <v>18</v>
      </c>
      <c r="K130" s="8"/>
      <c r="M130" s="9"/>
      <c r="N130"/>
      <c r="S130" s="1"/>
      <c r="T130"/>
    </row>
    <row r="131" spans="2:20" ht="12.75">
      <c r="B131" s="116">
        <v>3</v>
      </c>
      <c r="C131" s="266" t="str">
        <f>VLOOKUP(CONCATENATE($B131,"  ",$C$128),$E$5:$O$87,3,FALSE)</f>
        <v>Krejčiříková Kateřina</v>
      </c>
      <c r="D131" s="267"/>
      <c r="E131" s="4">
        <f>VLOOKUP(CONCATENATE($B131,"  ",$C$128),$E$5:$O$87,4,FALSE)</f>
        <v>1972</v>
      </c>
      <c r="F131" s="268" t="str">
        <f>VLOOKUP(CONCATENATE($B131,"  ",$C$128),$E$5:$O$87,5,FALSE)</f>
        <v>Svatá Kateřina</v>
      </c>
      <c r="G131" s="269"/>
      <c r="H131" s="110">
        <f>VLOOKUP(CONCATENATE($B131,"  ",$C$128),$E$5:$O$87,9,FALSE)</f>
        <v>0.016122685185185226</v>
      </c>
      <c r="I131" s="258">
        <f>VLOOKUP(CONCATENATE($B131,"  ",$C$128),$E$5:$O$87,2,FALSE)</f>
        <v>67</v>
      </c>
      <c r="J131" s="4">
        <f>VLOOKUP(CONCATENATE($B131,"  ",$C$128),$E$5:$O$87,7,FALSE)</f>
        <v>43</v>
      </c>
      <c r="K131" s="8"/>
      <c r="M131" s="9"/>
      <c r="N131"/>
      <c r="S131" s="1"/>
      <c r="T131"/>
    </row>
    <row r="132" spans="2:10" ht="12.75">
      <c r="B132" s="116">
        <v>4</v>
      </c>
      <c r="C132" s="266" t="str">
        <f>VLOOKUP(CONCATENATE($B132,"  ",$C$128),$E$5:$O$87,3,FALSE)</f>
        <v>Klimešová Daniela</v>
      </c>
      <c r="D132" s="267"/>
      <c r="E132" s="4">
        <f>VLOOKUP(CONCATENATE($B132,"  ",$C$128),$E$5:$O$87,4,FALSE)</f>
        <v>1973</v>
      </c>
      <c r="F132" s="268" t="str">
        <f>VLOOKUP(CONCATENATE($B132,"  ",$C$128),$E$5:$O$87,5,FALSE)</f>
        <v>Skalice nad Svitavou</v>
      </c>
      <c r="G132" s="269"/>
      <c r="H132" s="110">
        <f>VLOOKUP(CONCATENATE($B132,"  ",$C$128),$E$5:$O$87,9,FALSE)</f>
        <v>0.016307870370370514</v>
      </c>
      <c r="I132" s="258">
        <f>VLOOKUP(CONCATENATE($B132,"  ",$C$128),$E$5:$O$87,2,FALSE)</f>
        <v>68</v>
      </c>
      <c r="J132" s="4">
        <f>VLOOKUP(CONCATENATE($B132,"  ",$C$128),$E$5:$O$87,7,FALSE)</f>
        <v>7</v>
      </c>
    </row>
    <row r="133" spans="2:10" ht="12.75">
      <c r="B133" s="116">
        <v>5</v>
      </c>
      <c r="C133" s="266" t="e">
        <f>VLOOKUP(CONCATENATE($B133,"  ",$C$128),$E$5:$O$87,3,FALSE)</f>
        <v>#N/A</v>
      </c>
      <c r="D133" s="267"/>
      <c r="E133" s="4" t="e">
        <f>VLOOKUP(CONCATENATE($B133,"  ",$C$128),$E$5:$O$87,4,FALSE)</f>
        <v>#N/A</v>
      </c>
      <c r="F133" s="268" t="e">
        <f>VLOOKUP(CONCATENATE($B133,"  ",$C$128),$E$5:$O$87,5,FALSE)</f>
        <v>#N/A</v>
      </c>
      <c r="G133" s="269"/>
      <c r="H133" s="110" t="e">
        <f>VLOOKUP(CONCATENATE($B133,"  ",$C$128),$E$5:$O$87,9,FALSE)</f>
        <v>#N/A</v>
      </c>
      <c r="I133" s="258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8"/>
      <c r="C134" s="109" t="s">
        <v>61</v>
      </c>
      <c r="D134" s="117">
        <f>Startovka!A293</f>
        <v>75</v>
      </c>
      <c r="F134" s="9"/>
      <c r="G134" s="9"/>
      <c r="J134" s="2"/>
    </row>
    <row r="135" spans="2:10" ht="12.75">
      <c r="B135" s="116">
        <v>1</v>
      </c>
      <c r="C135" s="266" t="str">
        <f>G5</f>
        <v>Grün Vojtěch</v>
      </c>
      <c r="D135" s="267"/>
      <c r="E135" s="4">
        <f aca="true" t="shared" si="21" ref="E135:F139">H5</f>
        <v>1992</v>
      </c>
      <c r="F135" s="268" t="str">
        <f t="shared" si="21"/>
        <v>AC Okrouhlá </v>
      </c>
      <c r="G135" s="269"/>
      <c r="H135" s="110">
        <f>M5</f>
        <v>0.01085648148148155</v>
      </c>
      <c r="I135" s="258" t="str">
        <f aca="true" t="shared" si="22" ref="I135:J139">J5</f>
        <v>J</v>
      </c>
      <c r="J135" s="4">
        <f t="shared" si="22"/>
        <v>19</v>
      </c>
    </row>
    <row r="136" spans="2:10" ht="12.75">
      <c r="B136" s="116">
        <v>2</v>
      </c>
      <c r="C136" s="266" t="str">
        <f>G6</f>
        <v>Večeřa Tomáš</v>
      </c>
      <c r="D136" s="267"/>
      <c r="E136" s="4">
        <f t="shared" si="21"/>
        <v>1989</v>
      </c>
      <c r="F136" s="268" t="str">
        <f t="shared" si="21"/>
        <v>BCK Relax Olešnice</v>
      </c>
      <c r="G136" s="269"/>
      <c r="H136" s="110">
        <f>M6</f>
        <v>0.010914351851851967</v>
      </c>
      <c r="I136" s="258" t="str">
        <f t="shared" si="22"/>
        <v>M</v>
      </c>
      <c r="J136" s="4">
        <f t="shared" si="22"/>
        <v>11</v>
      </c>
    </row>
    <row r="137" spans="2:10" ht="12.75">
      <c r="B137" s="116">
        <v>3</v>
      </c>
      <c r="C137" s="266" t="str">
        <f>G7</f>
        <v>Nováček Michal</v>
      </c>
      <c r="D137" s="267"/>
      <c r="E137" s="4">
        <f t="shared" si="21"/>
        <v>1993</v>
      </c>
      <c r="F137" s="268" t="str">
        <f t="shared" si="21"/>
        <v>Uni Brno</v>
      </c>
      <c r="G137" s="269"/>
      <c r="H137" s="110">
        <f>M7</f>
        <v>0.010937500000000044</v>
      </c>
      <c r="I137" s="258" t="str">
        <f t="shared" si="22"/>
        <v>J</v>
      </c>
      <c r="J137" s="4">
        <f t="shared" si="22"/>
        <v>10</v>
      </c>
    </row>
    <row r="138" spans="2:10" ht="12.75">
      <c r="B138" s="116">
        <v>4</v>
      </c>
      <c r="C138" s="266" t="str">
        <f>G8</f>
        <v>Boháček Petr</v>
      </c>
      <c r="D138" s="267"/>
      <c r="E138" s="4">
        <f t="shared" si="21"/>
        <v>1974</v>
      </c>
      <c r="F138" s="268" t="str">
        <f t="shared" si="21"/>
        <v>AUTO RZ Boskovice</v>
      </c>
      <c r="G138" s="269"/>
      <c r="H138" s="110">
        <f>M8</f>
        <v>0.011030092592592577</v>
      </c>
      <c r="I138" s="258" t="str">
        <f t="shared" si="22"/>
        <v>M</v>
      </c>
      <c r="J138" s="4">
        <f t="shared" si="22"/>
        <v>22</v>
      </c>
    </row>
    <row r="139" spans="2:10" ht="12.75">
      <c r="B139" s="116">
        <v>5</v>
      </c>
      <c r="C139" s="266" t="str">
        <f>G9</f>
        <v>Konečný Petr</v>
      </c>
      <c r="D139" s="267"/>
      <c r="E139" s="4">
        <f t="shared" si="21"/>
        <v>1995</v>
      </c>
      <c r="F139" s="268" t="str">
        <f t="shared" si="21"/>
        <v>AC Okrouhlá</v>
      </c>
      <c r="G139" s="269"/>
      <c r="H139" s="110">
        <f>M9</f>
        <v>0.011030092592592577</v>
      </c>
      <c r="I139" s="258" t="str">
        <f t="shared" si="22"/>
        <v>J</v>
      </c>
      <c r="J139" s="4">
        <f t="shared" si="22"/>
        <v>1</v>
      </c>
    </row>
  </sheetData>
  <sheetProtection/>
  <mergeCells count="14">
    <mergeCell ref="C93:D93"/>
    <mergeCell ref="C94:D94"/>
    <mergeCell ref="C96:D96"/>
    <mergeCell ref="F96:G96"/>
    <mergeCell ref="C97:D97"/>
    <mergeCell ref="F97:G97"/>
    <mergeCell ref="F1:O1"/>
    <mergeCell ref="F2:O2"/>
    <mergeCell ref="C95:D95"/>
    <mergeCell ref="F93:G93"/>
    <mergeCell ref="F94:G94"/>
    <mergeCell ref="F95:G95"/>
    <mergeCell ref="B90:J90"/>
    <mergeCell ref="B91:J91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W132"/>
  <sheetViews>
    <sheetView zoomScale="115" zoomScaleNormal="115" zoomScalePageLayoutView="0" workbookViewId="0" topLeftCell="A1">
      <pane ySplit="4" topLeftCell="A27" activePane="bottomLeft" state="frozen"/>
      <selection pane="topLeft" activeCell="A1" sqref="A1"/>
      <selection pane="bottomLeft" activeCell="F1" sqref="F1:O72"/>
    </sheetView>
  </sheetViews>
  <sheetFormatPr defaultColWidth="9.00390625" defaultRowHeight="12.75"/>
  <cols>
    <col min="1" max="1" width="4.125" style="0" customWidth="1"/>
    <col min="2" max="2" width="5.00390625" style="11" customWidth="1"/>
    <col min="3" max="4" width="9.50390625" style="87" customWidth="1"/>
    <col min="5" max="5" width="8.00390625" style="2" bestFit="1" customWidth="1"/>
    <col min="6" max="6" width="4.50390625" style="2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375" style="0" bestFit="1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3.5" customHeight="1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3.5" customHeight="1">
      <c r="F2" s="284" t="s">
        <v>533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26.2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548</v>
      </c>
      <c r="P3"/>
      <c r="Q3"/>
      <c r="T3" s="104" t="s">
        <v>47</v>
      </c>
    </row>
    <row r="4" spans="2:20" ht="3.75" customHeight="1" thickBot="1">
      <c r="B4" s="6" t="s">
        <v>470</v>
      </c>
      <c r="C4" s="222">
        <v>0.7294560185185185</v>
      </c>
      <c r="D4" s="112">
        <f aca="true" t="shared" si="0" ref="D4:D67">M4</f>
        <v>0</v>
      </c>
      <c r="E4" s="7"/>
      <c r="F4" s="8"/>
      <c r="G4" s="5"/>
      <c r="H4" s="5"/>
      <c r="I4" s="9"/>
      <c r="J4" s="2"/>
      <c r="K4"/>
      <c r="M4" s="261">
        <f>C4-$C$4</f>
        <v>0</v>
      </c>
      <c r="N4"/>
      <c r="S4" t="s">
        <v>64</v>
      </c>
      <c r="T4" s="105" t="s">
        <v>10</v>
      </c>
    </row>
    <row r="5" spans="1:21" ht="11.25" customHeight="1">
      <c r="A5" s="10" t="e">
        <f>MATCH(K5,$K$3:K4,0)</f>
        <v>#N/A</v>
      </c>
      <c r="B5" s="88" t="s">
        <v>85</v>
      </c>
      <c r="C5" s="223">
        <v>0.7420023148148148</v>
      </c>
      <c r="D5" s="112">
        <f t="shared" si="0"/>
        <v>0.012546296296296333</v>
      </c>
      <c r="E5" s="2" t="str">
        <f aca="true" t="shared" si="1" ref="E5:E36">CONCATENATE(TEXT(L5,0),"  ",J5)</f>
        <v>1  J</v>
      </c>
      <c r="F5" s="90">
        <v>1</v>
      </c>
      <c r="G5" s="91" t="str">
        <f>VLOOKUP($K5,Startovka!$B$3:$J$292,6,FALSE())</f>
        <v>Grün Vojtěch</v>
      </c>
      <c r="H5" s="92">
        <f>VLOOKUP($K5,Startovka!$B$3:$J$292,7,FALSE())</f>
        <v>1992</v>
      </c>
      <c r="I5" s="93" t="str">
        <f>VLOOKUP($K5,Startovka!$B$3:$J$292,9,FALSE())</f>
        <v>AC Okrouhlá </v>
      </c>
      <c r="J5" s="92" t="str">
        <f>VLOOKUP($K5,Startovka!$B$3:$J$292,8,FALSE())</f>
        <v>J</v>
      </c>
      <c r="K5" s="92">
        <f aca="true" t="shared" si="2" ref="K5:K68">VALUE(B5)</f>
        <v>5</v>
      </c>
      <c r="L5" s="92">
        <f>COUNTIF(J$4:J5,J5)</f>
        <v>1</v>
      </c>
      <c r="M5" s="113">
        <f>C5-$C$4</f>
        <v>0.012546296296296333</v>
      </c>
      <c r="N5" s="91"/>
      <c r="O5" s="94">
        <f aca="true" t="shared" si="3" ref="O5:O36">IF(P5="M",VLOOKUP(Q5,$R$5:$T$72,2,FALSE),VLOOKUP(Q5,$R$5:$T$72,3,FALSE))</f>
        <v>40</v>
      </c>
      <c r="P5" t="str">
        <f>LEFT(J5,1)</f>
        <v>J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1.25" customHeight="1">
      <c r="A6" s="10" t="e">
        <f>MATCH(K6,$K$3:K5,0)</f>
        <v>#N/A</v>
      </c>
      <c r="B6" s="88" t="s">
        <v>517</v>
      </c>
      <c r="C6" s="223">
        <v>0.7420370370370369</v>
      </c>
      <c r="D6" s="112">
        <f t="shared" si="0"/>
        <v>0.01258101851851845</v>
      </c>
      <c r="E6" s="2" t="str">
        <f t="shared" si="1"/>
        <v>1  M</v>
      </c>
      <c r="F6" s="95">
        <v>2</v>
      </c>
      <c r="G6" s="3" t="str">
        <f>VLOOKUP($K6,Startovka!$B$3:$J$292,6,FALSE())</f>
        <v>Boháček Petr</v>
      </c>
      <c r="H6" s="4">
        <f>VLOOKUP($K6,Startovka!$B$3:$J$292,7,FALSE())</f>
        <v>1974</v>
      </c>
      <c r="I6" s="89" t="str">
        <f>VLOOKUP($K6,Startovka!$B$3:$J$292,9,FALSE())</f>
        <v>AUTO RZ Boskovice</v>
      </c>
      <c r="J6" s="4" t="str">
        <f>VLOOKUP($K6,Startovka!$B$3:$J$292,8,FALSE())</f>
        <v>M</v>
      </c>
      <c r="K6" s="4">
        <f t="shared" si="2"/>
        <v>48</v>
      </c>
      <c r="L6" s="4">
        <f>COUNTIF(J$4:J6,J6)</f>
        <v>1</v>
      </c>
      <c r="M6" s="114">
        <f aca="true" t="shared" si="4" ref="M6:M69">C6-$C$4</f>
        <v>0.01258101851851845</v>
      </c>
      <c r="N6" s="114">
        <f>M6-$M$5</f>
        <v>3.472222222211663E-05</v>
      </c>
      <c r="O6" s="96">
        <f t="shared" si="3"/>
        <v>80</v>
      </c>
      <c r="P6" t="str">
        <f aca="true" t="shared" si="5" ref="P6:P22">LEFT(J6,1)</f>
        <v>M</v>
      </c>
      <c r="Q6">
        <f>COUNTIF(P$5:P6,P6)</f>
        <v>1</v>
      </c>
      <c r="R6" s="263">
        <v>2</v>
      </c>
      <c r="S6" s="263">
        <v>76</v>
      </c>
      <c r="T6" s="263">
        <v>36</v>
      </c>
      <c r="U6" s="263"/>
    </row>
    <row r="7" spans="1:21" ht="11.25" customHeight="1">
      <c r="A7" s="10" t="e">
        <f>MATCH(K7,$K$3:K6,0)</f>
        <v>#N/A</v>
      </c>
      <c r="B7" s="88" t="s">
        <v>98</v>
      </c>
      <c r="C7" s="223">
        <v>0.7422453703703704</v>
      </c>
      <c r="D7" s="112">
        <f t="shared" si="0"/>
        <v>0.012789351851851927</v>
      </c>
      <c r="E7" s="2" t="str">
        <f t="shared" si="1"/>
        <v>2  M</v>
      </c>
      <c r="F7" s="95">
        <v>3</v>
      </c>
      <c r="G7" s="3" t="str">
        <f>VLOOKUP($K7,Startovka!$B$3:$J$292,6,FALSE())</f>
        <v>Večeřa Tomáš</v>
      </c>
      <c r="H7" s="4">
        <f>VLOOKUP($K7,Startovka!$B$3:$J$292,7,FALSE())</f>
        <v>1989</v>
      </c>
      <c r="I7" s="89" t="str">
        <f>VLOOKUP($K7,Startovka!$B$3:$J$292,9,FALSE())</f>
        <v>BCK Relax Olešnice</v>
      </c>
      <c r="J7" s="4" t="str">
        <f>VLOOKUP($K7,Startovka!$B$3:$J$292,8,FALSE())</f>
        <v>M</v>
      </c>
      <c r="K7" s="4">
        <f t="shared" si="2"/>
        <v>22</v>
      </c>
      <c r="L7" s="4">
        <f>COUNTIF(J$4:J7,J7)</f>
        <v>2</v>
      </c>
      <c r="M7" s="114">
        <f t="shared" si="4"/>
        <v>0.012789351851851927</v>
      </c>
      <c r="N7" s="114">
        <f aca="true" t="shared" si="6" ref="N7:N70">M7-$M$5</f>
        <v>0.00024305555555559355</v>
      </c>
      <c r="O7" s="96">
        <f t="shared" si="3"/>
        <v>76</v>
      </c>
      <c r="P7" t="str">
        <f t="shared" si="5"/>
        <v>M</v>
      </c>
      <c r="Q7">
        <f>COUNTIF(P$5:P7,P7)</f>
        <v>2</v>
      </c>
      <c r="R7" s="263">
        <v>3</v>
      </c>
      <c r="S7" s="263">
        <v>73</v>
      </c>
      <c r="T7" s="263">
        <v>33</v>
      </c>
      <c r="U7" s="263"/>
    </row>
    <row r="8" spans="1:21" ht="11.25" customHeight="1">
      <c r="A8" s="10" t="e">
        <f>MATCH(K8,$K$3:K7,0)</f>
        <v>#N/A</v>
      </c>
      <c r="B8" s="88" t="s">
        <v>70</v>
      </c>
      <c r="C8" s="223">
        <v>0.7422916666666667</v>
      </c>
      <c r="D8" s="112">
        <f t="shared" si="0"/>
        <v>0.012835648148148193</v>
      </c>
      <c r="E8" s="2" t="str">
        <f t="shared" si="1"/>
        <v>2  J</v>
      </c>
      <c r="F8" s="95">
        <v>4</v>
      </c>
      <c r="G8" s="3" t="str">
        <f>VLOOKUP($K8,Startovka!$B$3:$J$292,6,FALSE())</f>
        <v>Nováček Michal</v>
      </c>
      <c r="H8" s="4">
        <f>VLOOKUP($K8,Startovka!$B$3:$J$292,7,FALSE())</f>
        <v>1993</v>
      </c>
      <c r="I8" s="89" t="str">
        <f>VLOOKUP($K8,Startovka!$B$3:$J$292,9,FALSE())</f>
        <v>Uni Brno</v>
      </c>
      <c r="J8" s="4" t="str">
        <f>VLOOKUP($K8,Startovka!$B$3:$J$292,8,FALSE())</f>
        <v>J</v>
      </c>
      <c r="K8" s="4">
        <f t="shared" si="2"/>
        <v>8</v>
      </c>
      <c r="L8" s="4">
        <f>COUNTIF(J$4:J8,J8)</f>
        <v>2</v>
      </c>
      <c r="M8" s="114">
        <f t="shared" si="4"/>
        <v>0.012835648148148193</v>
      </c>
      <c r="N8" s="114">
        <f t="shared" si="6"/>
        <v>0.0002893518518518601</v>
      </c>
      <c r="O8" s="96">
        <f t="shared" si="3"/>
        <v>36</v>
      </c>
      <c r="P8" t="str">
        <f t="shared" si="5"/>
        <v>J</v>
      </c>
      <c r="Q8">
        <f>COUNTIF(P$5:P8,P8)</f>
        <v>2</v>
      </c>
      <c r="R8" s="263">
        <v>4</v>
      </c>
      <c r="S8" s="263">
        <v>71</v>
      </c>
      <c r="T8" s="263">
        <v>31</v>
      </c>
      <c r="U8" s="263"/>
    </row>
    <row r="9" spans="1:21" ht="11.25" customHeight="1">
      <c r="A9" s="10" t="e">
        <f>MATCH(K9,$K$3:K8,0)</f>
        <v>#N/A</v>
      </c>
      <c r="B9" s="88" t="s">
        <v>511</v>
      </c>
      <c r="C9" s="223">
        <v>0.7423726851851852</v>
      </c>
      <c r="D9" s="112">
        <f t="shared" si="0"/>
        <v>0.012916666666666687</v>
      </c>
      <c r="E9" s="2" t="str">
        <f t="shared" si="1"/>
        <v>1  MV1</v>
      </c>
      <c r="F9" s="95">
        <v>5</v>
      </c>
      <c r="G9" s="3" t="str">
        <f>VLOOKUP($K9,Startovka!$B$3:$J$292,6,FALSE())</f>
        <v>Dolák Hynek</v>
      </c>
      <c r="H9" s="4">
        <f>VLOOKUP($K9,Startovka!$B$3:$J$292,7,FALSE())</f>
        <v>1972</v>
      </c>
      <c r="I9" s="89" t="str">
        <f>VLOOKUP($K9,Startovka!$B$3:$J$292,9,FALSE())</f>
        <v>Blansko</v>
      </c>
      <c r="J9" s="4" t="str">
        <f>VLOOKUP($K9,Startovka!$B$3:$J$292,8,FALSE())</f>
        <v>MV1</v>
      </c>
      <c r="K9" s="4">
        <f t="shared" si="2"/>
        <v>49</v>
      </c>
      <c r="L9" s="4">
        <f>COUNTIF(J$4:J9,J9)</f>
        <v>1</v>
      </c>
      <c r="M9" s="114">
        <f t="shared" si="4"/>
        <v>0.012916666666666687</v>
      </c>
      <c r="N9" s="114">
        <f t="shared" si="6"/>
        <v>0.00037037037037035425</v>
      </c>
      <c r="O9" s="96">
        <f t="shared" si="3"/>
        <v>73</v>
      </c>
      <c r="P9" t="str">
        <f t="shared" si="5"/>
        <v>M</v>
      </c>
      <c r="Q9">
        <f>COUNTIF(P$5:P9,P9)</f>
        <v>3</v>
      </c>
      <c r="R9" s="263">
        <v>5</v>
      </c>
      <c r="S9" s="263">
        <v>70</v>
      </c>
      <c r="T9" s="263">
        <v>30</v>
      </c>
      <c r="U9" s="263"/>
    </row>
    <row r="10" spans="1:21" ht="11.25" customHeight="1">
      <c r="A10" s="10" t="e">
        <f>MATCH(K10,$K$3:K9,0)</f>
        <v>#N/A</v>
      </c>
      <c r="B10" s="88" t="s">
        <v>80</v>
      </c>
      <c r="C10" s="223">
        <v>0.7424305555555556</v>
      </c>
      <c r="D10" s="112">
        <f t="shared" si="0"/>
        <v>0.012974537037037104</v>
      </c>
      <c r="E10" s="2" t="str">
        <f t="shared" si="1"/>
        <v>3  J</v>
      </c>
      <c r="F10" s="95">
        <v>6</v>
      </c>
      <c r="G10" s="3" t="str">
        <f>VLOOKUP($K10,Startovka!$B$3:$J$292,6,FALSE())</f>
        <v>Konečný Petr</v>
      </c>
      <c r="H10" s="4">
        <f>VLOOKUP($K10,Startovka!$B$3:$J$292,7,FALSE())</f>
        <v>1995</v>
      </c>
      <c r="I10" s="89" t="str">
        <f>VLOOKUP($K10,Startovka!$B$3:$J$292,9,FALSE())</f>
        <v>AC Okrouhlá</v>
      </c>
      <c r="J10" s="4" t="str">
        <f>VLOOKUP($K10,Startovka!$B$3:$J$292,8,FALSE())</f>
        <v>J</v>
      </c>
      <c r="K10" s="4">
        <f t="shared" si="2"/>
        <v>2</v>
      </c>
      <c r="L10" s="4">
        <f>COUNTIF(J$4:J10,J10)</f>
        <v>3</v>
      </c>
      <c r="M10" s="114">
        <f t="shared" si="4"/>
        <v>0.012974537037037104</v>
      </c>
      <c r="N10" s="114">
        <f t="shared" si="6"/>
        <v>0.0004282407407407707</v>
      </c>
      <c r="O10" s="96">
        <f t="shared" si="3"/>
        <v>33</v>
      </c>
      <c r="P10" t="str">
        <f t="shared" si="5"/>
        <v>J</v>
      </c>
      <c r="Q10">
        <f>COUNTIF(P$5:P10,P10)</f>
        <v>3</v>
      </c>
      <c r="R10" s="263">
        <v>6</v>
      </c>
      <c r="S10" s="263">
        <v>69</v>
      </c>
      <c r="T10" s="263">
        <v>29</v>
      </c>
      <c r="U10" s="263"/>
    </row>
    <row r="11" spans="1:21" ht="11.25" customHeight="1">
      <c r="A11" s="10" t="e">
        <f>MATCH(K11,$K$3:K10,0)</f>
        <v>#N/A</v>
      </c>
      <c r="B11" s="88" t="s">
        <v>499</v>
      </c>
      <c r="C11" s="223">
        <v>0.7424884259259259</v>
      </c>
      <c r="D11" s="112">
        <f t="shared" si="0"/>
        <v>0.01303240740740741</v>
      </c>
      <c r="E11" s="2" t="str">
        <f t="shared" si="1"/>
        <v>3  M</v>
      </c>
      <c r="F11" s="95">
        <v>7</v>
      </c>
      <c r="G11" s="3" t="str">
        <f>VLOOKUP($K11,Startovka!$B$3:$J$292,6,FALSE())</f>
        <v>Tajovský Jan</v>
      </c>
      <c r="H11" s="4">
        <f>VLOOKUP($K11,Startovka!$B$3:$J$292,7,FALSE())</f>
        <v>1983</v>
      </c>
      <c r="I11" s="89" t="str">
        <f>VLOOKUP($K11,Startovka!$B$3:$J$292,9,FALSE())</f>
        <v>Boskovice</v>
      </c>
      <c r="J11" s="4" t="str">
        <f>VLOOKUP($K11,Startovka!$B$3:$J$292,8,FALSE())</f>
        <v>M</v>
      </c>
      <c r="K11" s="4">
        <f t="shared" si="2"/>
        <v>67</v>
      </c>
      <c r="L11" s="4">
        <f>COUNTIF(J$4:J11,J11)</f>
        <v>3</v>
      </c>
      <c r="M11" s="114">
        <f t="shared" si="4"/>
        <v>0.01303240740740741</v>
      </c>
      <c r="N11" s="114">
        <f t="shared" si="6"/>
        <v>0.0004861111111110761</v>
      </c>
      <c r="O11" s="96">
        <f t="shared" si="3"/>
        <v>71</v>
      </c>
      <c r="P11" t="str">
        <f t="shared" si="5"/>
        <v>M</v>
      </c>
      <c r="Q11">
        <f>COUNTIF(P$5:P11,P11)</f>
        <v>4</v>
      </c>
      <c r="R11" s="263">
        <v>7</v>
      </c>
      <c r="S11" s="263">
        <v>68</v>
      </c>
      <c r="T11" s="263">
        <v>28</v>
      </c>
      <c r="U11" s="263"/>
    </row>
    <row r="12" spans="1:21" ht="11.25" customHeight="1">
      <c r="A12" s="10" t="e">
        <f>MATCH(K12,$K$3:K11,0)</f>
        <v>#N/A</v>
      </c>
      <c r="B12" s="88" t="s">
        <v>506</v>
      </c>
      <c r="C12" s="223">
        <v>0.742638888888889</v>
      </c>
      <c r="D12" s="112">
        <f t="shared" si="0"/>
        <v>0.01318287037037047</v>
      </c>
      <c r="E12" s="2" t="str">
        <f t="shared" si="1"/>
        <v>4  M</v>
      </c>
      <c r="F12" s="95">
        <v>8</v>
      </c>
      <c r="G12" s="3" t="str">
        <f>VLOOKUP($K12,Startovka!$B$3:$J$292,6,FALSE())</f>
        <v>Weis Josef</v>
      </c>
      <c r="H12" s="4">
        <f>VLOOKUP($K12,Startovka!$B$3:$J$292,7,FALSE())</f>
        <v>1974</v>
      </c>
      <c r="I12" s="89" t="str">
        <f>VLOOKUP($K12,Startovka!$B$3:$J$292,9,FALSE())</f>
        <v>SK Kněževes 2006</v>
      </c>
      <c r="J12" s="4" t="str">
        <f>VLOOKUP($K12,Startovka!$B$3:$J$292,8,FALSE())</f>
        <v>M</v>
      </c>
      <c r="K12" s="4">
        <f t="shared" si="2"/>
        <v>57</v>
      </c>
      <c r="L12" s="4">
        <f>COUNTIF(J$4:J12,J12)</f>
        <v>4</v>
      </c>
      <c r="M12" s="114">
        <f t="shared" si="4"/>
        <v>0.01318287037037047</v>
      </c>
      <c r="N12" s="114">
        <f t="shared" si="6"/>
        <v>0.0006365740740741366</v>
      </c>
      <c r="O12" s="96">
        <f t="shared" si="3"/>
        <v>70</v>
      </c>
      <c r="P12" t="str">
        <f t="shared" si="5"/>
        <v>M</v>
      </c>
      <c r="Q12">
        <f>COUNTIF(P$5:P12,P12)</f>
        <v>5</v>
      </c>
      <c r="R12" s="263">
        <v>8</v>
      </c>
      <c r="S12" s="263">
        <v>67</v>
      </c>
      <c r="T12" s="263">
        <v>27</v>
      </c>
      <c r="U12" s="263"/>
    </row>
    <row r="13" spans="1:21" ht="11.25" customHeight="1">
      <c r="A13" s="10" t="e">
        <f>MATCH(K13,$K$3:K12,0)</f>
        <v>#N/A</v>
      </c>
      <c r="B13" s="88" t="s">
        <v>88</v>
      </c>
      <c r="C13" s="223">
        <v>0.7427083333333333</v>
      </c>
      <c r="D13" s="112">
        <f t="shared" si="0"/>
        <v>0.013252314814814814</v>
      </c>
      <c r="E13" s="2" t="str">
        <f t="shared" si="1"/>
        <v>2  MV1</v>
      </c>
      <c r="F13" s="95">
        <v>9</v>
      </c>
      <c r="G13" s="3" t="str">
        <f>VLOOKUP($K13,Startovka!$B$3:$J$292,6,FALSE())</f>
        <v>Kejík Milan</v>
      </c>
      <c r="H13" s="4">
        <f>VLOOKUP($K13,Startovka!$B$3:$J$292,7,FALSE())</f>
        <v>1968</v>
      </c>
      <c r="I13" s="89" t="str">
        <f>VLOOKUP($K13,Startovka!$B$3:$J$292,9,FALSE())</f>
        <v>ASK TT Blansko</v>
      </c>
      <c r="J13" s="4" t="str">
        <f>VLOOKUP($K13,Startovka!$B$3:$J$292,8,FALSE())</f>
        <v>MV1</v>
      </c>
      <c r="K13" s="4">
        <f t="shared" si="2"/>
        <v>20</v>
      </c>
      <c r="L13" s="4">
        <f>COUNTIF(J$4:J13,J13)</f>
        <v>2</v>
      </c>
      <c r="M13" s="114">
        <f t="shared" si="4"/>
        <v>0.013252314814814814</v>
      </c>
      <c r="N13" s="114">
        <f t="shared" si="6"/>
        <v>0.0007060185185184809</v>
      </c>
      <c r="O13" s="96">
        <f t="shared" si="3"/>
        <v>69</v>
      </c>
      <c r="P13" t="str">
        <f t="shared" si="5"/>
        <v>M</v>
      </c>
      <c r="Q13">
        <f>COUNTIF(P$5:P13,P13)</f>
        <v>6</v>
      </c>
      <c r="R13" s="263">
        <v>9</v>
      </c>
      <c r="S13" s="263">
        <v>66</v>
      </c>
      <c r="T13" s="263">
        <v>26</v>
      </c>
      <c r="U13" s="263"/>
    </row>
    <row r="14" spans="1:21" ht="11.25" customHeight="1">
      <c r="A14" s="10" t="e">
        <f>MATCH(K14,$K$3:K13,0)</f>
        <v>#N/A</v>
      </c>
      <c r="B14" s="88" t="s">
        <v>82</v>
      </c>
      <c r="C14" s="223">
        <v>0.7429166666666666</v>
      </c>
      <c r="D14" s="112">
        <f t="shared" si="0"/>
        <v>0.013460648148148069</v>
      </c>
      <c r="E14" s="2" t="str">
        <f t="shared" si="1"/>
        <v>5  M</v>
      </c>
      <c r="F14" s="95">
        <v>10</v>
      </c>
      <c r="G14" s="3" t="str">
        <f>VLOOKUP($K14,Startovka!$B$3:$J$292,6,FALSE())</f>
        <v>Vrtílka Jiří</v>
      </c>
      <c r="H14" s="4">
        <f>VLOOKUP($K14,Startovka!$B$3:$J$292,7,FALSE())</f>
        <v>1980</v>
      </c>
      <c r="I14" s="89" t="str">
        <f>VLOOKUP($K14,Startovka!$B$3:$J$292,9,FALSE())</f>
        <v>Horizont Kola Novák Blansko</v>
      </c>
      <c r="J14" s="4" t="str">
        <f>VLOOKUP($K14,Startovka!$B$3:$J$292,8,FALSE())</f>
        <v>M</v>
      </c>
      <c r="K14" s="4">
        <f t="shared" si="2"/>
        <v>7</v>
      </c>
      <c r="L14" s="4">
        <f>COUNTIF(J$4:J14,J14)</f>
        <v>5</v>
      </c>
      <c r="M14" s="114">
        <f t="shared" si="4"/>
        <v>0.013460648148148069</v>
      </c>
      <c r="N14" s="114">
        <f t="shared" si="6"/>
        <v>0.0009143518518517357</v>
      </c>
      <c r="O14" s="96">
        <f t="shared" si="3"/>
        <v>68</v>
      </c>
      <c r="P14" t="str">
        <f t="shared" si="5"/>
        <v>M</v>
      </c>
      <c r="Q14">
        <f>COUNTIF(P$5:P14,P14)</f>
        <v>7</v>
      </c>
      <c r="R14" s="263">
        <v>10</v>
      </c>
      <c r="S14" s="263">
        <v>65</v>
      </c>
      <c r="T14" s="263">
        <v>25</v>
      </c>
      <c r="U14" s="263"/>
    </row>
    <row r="15" spans="1:21" ht="11.25" customHeight="1">
      <c r="A15" s="10" t="e">
        <f>MATCH(K15,$K$3:K14,0)</f>
        <v>#N/A</v>
      </c>
      <c r="B15" s="88" t="s">
        <v>523</v>
      </c>
      <c r="C15" s="223">
        <v>0.7429513888888889</v>
      </c>
      <c r="D15" s="112">
        <f t="shared" si="0"/>
        <v>0.013495370370370408</v>
      </c>
      <c r="E15" s="2" t="str">
        <f t="shared" si="1"/>
        <v>3  MV1</v>
      </c>
      <c r="F15" s="95">
        <v>11</v>
      </c>
      <c r="G15" s="3" t="str">
        <f>VLOOKUP($K15,Startovka!$B$3:$J$292,6,FALSE())</f>
        <v>Dvořák Jaromír</v>
      </c>
      <c r="H15" s="4">
        <f>VLOOKUP($K15,Startovka!$B$3:$J$292,7,FALSE())</f>
        <v>1968</v>
      </c>
      <c r="I15" s="89" t="str">
        <f>VLOOKUP($K15,Startovka!$B$3:$J$292,9,FALSE())</f>
        <v>ASK TT Blansko</v>
      </c>
      <c r="J15" s="4" t="str">
        <f>VLOOKUP($K15,Startovka!$B$3:$J$292,8,FALSE())</f>
        <v>MV1</v>
      </c>
      <c r="K15" s="4">
        <f t="shared" si="2"/>
        <v>46</v>
      </c>
      <c r="L15" s="4">
        <f>COUNTIF(J$4:J15,J15)</f>
        <v>3</v>
      </c>
      <c r="M15" s="114">
        <f t="shared" si="4"/>
        <v>0.013495370370370408</v>
      </c>
      <c r="N15" s="114">
        <f t="shared" si="6"/>
        <v>0.0009490740740740744</v>
      </c>
      <c r="O15" s="96">
        <f t="shared" si="3"/>
        <v>67</v>
      </c>
      <c r="P15" t="str">
        <f t="shared" si="5"/>
        <v>M</v>
      </c>
      <c r="Q15">
        <f>COUNTIF(P$5:P15,P15)</f>
        <v>8</v>
      </c>
      <c r="R15" s="263">
        <v>11</v>
      </c>
      <c r="S15" s="263">
        <v>64</v>
      </c>
      <c r="T15" s="263">
        <v>24</v>
      </c>
      <c r="U15" s="263"/>
    </row>
    <row r="16" spans="1:21" ht="11.25" customHeight="1">
      <c r="A16" s="10" t="e">
        <f>MATCH(K16,$K$3:K15,0)</f>
        <v>#N/A</v>
      </c>
      <c r="B16" s="88" t="s">
        <v>103</v>
      </c>
      <c r="C16" s="223">
        <v>0.7430671296296296</v>
      </c>
      <c r="D16" s="112">
        <f t="shared" si="0"/>
        <v>0.01361111111111113</v>
      </c>
      <c r="E16" s="2" t="str">
        <f t="shared" si="1"/>
        <v>6  M</v>
      </c>
      <c r="F16" s="95">
        <v>12</v>
      </c>
      <c r="G16" s="3" t="str">
        <f>VLOOKUP($K16,Startovka!$B$3:$J$292,6,FALSE())</f>
        <v>Šamonil Robert</v>
      </c>
      <c r="H16" s="4">
        <f>VLOOKUP($K16,Startovka!$B$3:$J$292,7,FALSE())</f>
        <v>1974</v>
      </c>
      <c r="I16" s="89" t="str">
        <f>VLOOKUP($K16,Startovka!$B$3:$J$292,9,FALSE())</f>
        <v>Horizont Kola Novák Blansko </v>
      </c>
      <c r="J16" s="4" t="str">
        <f>VLOOKUP($K16,Startovka!$B$3:$J$292,8,FALSE())</f>
        <v>M</v>
      </c>
      <c r="K16" s="4">
        <f t="shared" si="2"/>
        <v>36</v>
      </c>
      <c r="L16" s="4">
        <f>COUNTIF(J$4:J16,J16)</f>
        <v>6</v>
      </c>
      <c r="M16" s="114">
        <f t="shared" si="4"/>
        <v>0.01361111111111113</v>
      </c>
      <c r="N16" s="114">
        <f t="shared" si="6"/>
        <v>0.0010648148148147962</v>
      </c>
      <c r="O16" s="96">
        <f t="shared" si="3"/>
        <v>66</v>
      </c>
      <c r="P16" t="str">
        <f t="shared" si="5"/>
        <v>M</v>
      </c>
      <c r="Q16">
        <f>COUNTIF(P$5:P16,P16)</f>
        <v>9</v>
      </c>
      <c r="R16" s="263">
        <v>12</v>
      </c>
      <c r="S16" s="263">
        <v>63</v>
      </c>
      <c r="T16" s="263">
        <v>23</v>
      </c>
      <c r="U16" s="263"/>
    </row>
    <row r="17" spans="1:21" ht="11.25" customHeight="1">
      <c r="A17" s="10" t="e">
        <f>MATCH(K17,$K$3:K16,0)</f>
        <v>#N/A</v>
      </c>
      <c r="B17" s="88" t="s">
        <v>501</v>
      </c>
      <c r="C17" s="223">
        <v>0.743125</v>
      </c>
      <c r="D17" s="112">
        <f t="shared" si="0"/>
        <v>0.013668981481481546</v>
      </c>
      <c r="E17" s="2" t="str">
        <f t="shared" si="1"/>
        <v>7  M</v>
      </c>
      <c r="F17" s="95">
        <v>13</v>
      </c>
      <c r="G17" s="3" t="str">
        <f>VLOOKUP($K17,Startovka!$B$3:$J$292,6,FALSE())</f>
        <v>Krénar Michal</v>
      </c>
      <c r="H17" s="4">
        <f>VLOOKUP($K17,Startovka!$B$3:$J$292,7,FALSE())</f>
        <v>1979</v>
      </c>
      <c r="I17" s="89" t="str">
        <f>VLOOKUP($K17,Startovka!$B$3:$J$292,9,FALSE())</f>
        <v>AUTO RZ Boskovice</v>
      </c>
      <c r="J17" s="4" t="str">
        <f>VLOOKUP($K17,Startovka!$B$3:$J$292,8,FALSE())</f>
        <v>M</v>
      </c>
      <c r="K17" s="4">
        <f t="shared" si="2"/>
        <v>45</v>
      </c>
      <c r="L17" s="4">
        <f>COUNTIF(J$4:J17,J17)</f>
        <v>7</v>
      </c>
      <c r="M17" s="114">
        <f t="shared" si="4"/>
        <v>0.013668981481481546</v>
      </c>
      <c r="N17" s="114">
        <f t="shared" si="6"/>
        <v>0.0011226851851852127</v>
      </c>
      <c r="O17" s="96">
        <f t="shared" si="3"/>
        <v>65</v>
      </c>
      <c r="P17" t="str">
        <f t="shared" si="5"/>
        <v>M</v>
      </c>
      <c r="Q17">
        <f>COUNTIF(P$5:P17,P17)</f>
        <v>10</v>
      </c>
      <c r="R17" s="263">
        <v>13</v>
      </c>
      <c r="S17" s="263">
        <v>62</v>
      </c>
      <c r="T17" s="263">
        <v>22</v>
      </c>
      <c r="U17" s="263"/>
    </row>
    <row r="18" spans="1:21" ht="11.25" customHeight="1">
      <c r="A18" s="10" t="e">
        <f>MATCH(K18,$K$3:K17,0)</f>
        <v>#N/A</v>
      </c>
      <c r="B18" s="88" t="s">
        <v>524</v>
      </c>
      <c r="C18" s="223">
        <v>0.7431481481481481</v>
      </c>
      <c r="D18" s="112">
        <f t="shared" si="0"/>
        <v>0.013692129629629624</v>
      </c>
      <c r="E18" s="2" t="str">
        <f t="shared" si="1"/>
        <v>1  MV2</v>
      </c>
      <c r="F18" s="95">
        <v>14</v>
      </c>
      <c r="G18" s="3" t="str">
        <f>VLOOKUP($K18,Startovka!$B$3:$J$292,6,FALSE())</f>
        <v>Hájek Ivoš</v>
      </c>
      <c r="H18" s="4">
        <f>VLOOKUP($K18,Startovka!$B$3:$J$292,7,FALSE())</f>
        <v>1961</v>
      </c>
      <c r="I18" s="89" t="str">
        <f>VLOOKUP($K18,Startovka!$B$3:$J$292,9,FALSE())</f>
        <v>Sokol Doubravice</v>
      </c>
      <c r="J18" s="4" t="str">
        <f>VLOOKUP($K18,Startovka!$B$3:$J$292,8,FALSE())</f>
        <v>MV2</v>
      </c>
      <c r="K18" s="4">
        <f t="shared" si="2"/>
        <v>50</v>
      </c>
      <c r="L18" s="4">
        <f>COUNTIF(J$4:J18,J18)</f>
        <v>1</v>
      </c>
      <c r="M18" s="114">
        <f t="shared" si="4"/>
        <v>0.013692129629629624</v>
      </c>
      <c r="N18" s="114">
        <f t="shared" si="6"/>
        <v>0.0011458333333332904</v>
      </c>
      <c r="O18" s="96">
        <f t="shared" si="3"/>
        <v>64</v>
      </c>
      <c r="P18" t="str">
        <f t="shared" si="5"/>
        <v>M</v>
      </c>
      <c r="Q18">
        <f>COUNTIF(P$5:P18,P18)</f>
        <v>11</v>
      </c>
      <c r="R18" s="263">
        <v>14</v>
      </c>
      <c r="S18" s="263">
        <v>61</v>
      </c>
      <c r="T18" s="263">
        <v>21</v>
      </c>
      <c r="U18" s="263"/>
    </row>
    <row r="19" spans="1:21" ht="11.25" customHeight="1">
      <c r="A19" s="10" t="e">
        <f>MATCH(K19,$K$3:K18,0)</f>
        <v>#N/A</v>
      </c>
      <c r="B19" s="88" t="s">
        <v>494</v>
      </c>
      <c r="C19" s="223">
        <v>0.7432407407407408</v>
      </c>
      <c r="D19" s="112">
        <f t="shared" si="0"/>
        <v>0.013784722222222268</v>
      </c>
      <c r="E19" s="2" t="str">
        <f t="shared" si="1"/>
        <v>4  MV1</v>
      </c>
      <c r="F19" s="95">
        <v>15</v>
      </c>
      <c r="G19" s="3" t="str">
        <f>VLOOKUP($K19,Startovka!$B$3:$J$292,6,FALSE())</f>
        <v>Macura Jan</v>
      </c>
      <c r="H19" s="4">
        <f>VLOOKUP($K19,Startovka!$B$3:$J$292,7,FALSE())</f>
        <v>1972</v>
      </c>
      <c r="I19" s="89" t="str">
        <f>VLOOKUP($K19,Startovka!$B$3:$J$292,9,FALSE())</f>
        <v>Horizont Kola Novák Blansko</v>
      </c>
      <c r="J19" s="4" t="str">
        <f>VLOOKUP($K19,Startovka!$B$3:$J$292,8,FALSE())</f>
        <v>MV1</v>
      </c>
      <c r="K19" s="4">
        <f t="shared" si="2"/>
        <v>42</v>
      </c>
      <c r="L19" s="4">
        <f>COUNTIF(J$4:J19,J19)</f>
        <v>4</v>
      </c>
      <c r="M19" s="114">
        <f t="shared" si="4"/>
        <v>0.013784722222222268</v>
      </c>
      <c r="N19" s="114">
        <f t="shared" si="6"/>
        <v>0.0012384259259259345</v>
      </c>
      <c r="O19" s="96">
        <f t="shared" si="3"/>
        <v>63</v>
      </c>
      <c r="P19" t="str">
        <f t="shared" si="5"/>
        <v>M</v>
      </c>
      <c r="Q19">
        <f>COUNTIF(P$5:P19,P19)</f>
        <v>12</v>
      </c>
      <c r="R19" s="263">
        <v>15</v>
      </c>
      <c r="S19" s="263">
        <v>60</v>
      </c>
      <c r="T19" s="263">
        <v>20</v>
      </c>
      <c r="U19" s="263"/>
    </row>
    <row r="20" spans="1:21" ht="11.25" customHeight="1">
      <c r="A20" s="10" t="e">
        <f>MATCH(K20,$K$3:K19,0)</f>
        <v>#N/A</v>
      </c>
      <c r="B20" s="88" t="s">
        <v>81</v>
      </c>
      <c r="C20" s="223">
        <v>0.743263888888889</v>
      </c>
      <c r="D20" s="112">
        <f t="shared" si="0"/>
        <v>0.013807870370370456</v>
      </c>
      <c r="E20" s="2" t="str">
        <f t="shared" si="1"/>
        <v>5  MV1</v>
      </c>
      <c r="F20" s="95">
        <v>16</v>
      </c>
      <c r="G20" s="3" t="str">
        <f>VLOOKUP($K20,Startovka!$B$3:$J$292,6,FALSE())</f>
        <v>Kassai Lubomír</v>
      </c>
      <c r="H20" s="4">
        <f>VLOOKUP($K20,Startovka!$B$3:$J$292,7,FALSE())</f>
        <v>1973</v>
      </c>
      <c r="I20" s="89" t="str">
        <f>VLOOKUP($K20,Startovka!$B$3:$J$292,9,FALSE())</f>
        <v>Cyklo Kassai Boskovice</v>
      </c>
      <c r="J20" s="4" t="str">
        <f>VLOOKUP($K20,Startovka!$B$3:$J$292,8,FALSE())</f>
        <v>MV1</v>
      </c>
      <c r="K20" s="4">
        <f t="shared" si="2"/>
        <v>12</v>
      </c>
      <c r="L20" s="4">
        <f>COUNTIF(J$4:J20,J20)</f>
        <v>5</v>
      </c>
      <c r="M20" s="114">
        <f t="shared" si="4"/>
        <v>0.013807870370370456</v>
      </c>
      <c r="N20" s="114">
        <f t="shared" si="6"/>
        <v>0.0012615740740741233</v>
      </c>
      <c r="O20" s="96">
        <f t="shared" si="3"/>
        <v>62</v>
      </c>
      <c r="P20" t="str">
        <f t="shared" si="5"/>
        <v>M</v>
      </c>
      <c r="Q20">
        <f>COUNTIF(P$5:P20,P20)</f>
        <v>13</v>
      </c>
      <c r="R20" s="263">
        <v>16</v>
      </c>
      <c r="S20" s="263">
        <v>59</v>
      </c>
      <c r="T20" s="263">
        <v>19</v>
      </c>
      <c r="U20" s="263"/>
    </row>
    <row r="21" spans="1:21" ht="11.25" customHeight="1">
      <c r="A21" s="10" t="e">
        <f>MATCH(K21,$K$3:K20,0)</f>
        <v>#N/A</v>
      </c>
      <c r="B21" s="88" t="s">
        <v>547</v>
      </c>
      <c r="C21" s="223">
        <v>0.743287037037037</v>
      </c>
      <c r="D21" s="112">
        <f t="shared" si="0"/>
        <v>0.013831018518518534</v>
      </c>
      <c r="E21" s="2" t="str">
        <f t="shared" si="1"/>
        <v>8  M</v>
      </c>
      <c r="F21" s="95">
        <v>17</v>
      </c>
      <c r="G21" s="3" t="str">
        <f>VLOOKUP($K21,Startovka!$B$3:$J$292,6,FALSE())</f>
        <v>Mazal Petr</v>
      </c>
      <c r="H21" s="4">
        <f>VLOOKUP($K21,Startovka!$B$3:$J$292,7,FALSE())</f>
        <v>1983</v>
      </c>
      <c r="I21" s="89" t="str">
        <f>VLOOKUP($K21,Startovka!$B$3:$J$292,9,FALSE())</f>
        <v>Blansko</v>
      </c>
      <c r="J21" s="4" t="str">
        <f>VLOOKUP($K21,Startovka!$B$3:$J$292,8,FALSE())</f>
        <v>M</v>
      </c>
      <c r="K21" s="4">
        <f t="shared" si="2"/>
        <v>1</v>
      </c>
      <c r="L21" s="4">
        <f>COUNTIF(J$4:J21,J21)</f>
        <v>8</v>
      </c>
      <c r="M21" s="114">
        <f t="shared" si="4"/>
        <v>0.013831018518518534</v>
      </c>
      <c r="N21" s="114">
        <f t="shared" si="6"/>
        <v>0.001284722222222201</v>
      </c>
      <c r="O21" s="96">
        <f t="shared" si="3"/>
        <v>61</v>
      </c>
      <c r="P21" t="str">
        <f t="shared" si="5"/>
        <v>M</v>
      </c>
      <c r="Q21">
        <f>COUNTIF(P$5:P21,P21)</f>
        <v>14</v>
      </c>
      <c r="R21" s="263">
        <v>17</v>
      </c>
      <c r="S21" s="263">
        <v>58</v>
      </c>
      <c r="T21" s="263">
        <v>18</v>
      </c>
      <c r="U21" s="263"/>
    </row>
    <row r="22" spans="1:21" ht="11.25" customHeight="1">
      <c r="A22" s="10" t="e">
        <f>MATCH(K22,$K$3:K21,0)</f>
        <v>#N/A</v>
      </c>
      <c r="B22" s="88" t="s">
        <v>104</v>
      </c>
      <c r="C22" s="223">
        <v>0.7433217592592593</v>
      </c>
      <c r="D22" s="112">
        <f t="shared" si="0"/>
        <v>0.013865740740740762</v>
      </c>
      <c r="E22" s="2" t="str">
        <f t="shared" si="1"/>
        <v>6  MV1</v>
      </c>
      <c r="F22" s="95">
        <v>18</v>
      </c>
      <c r="G22" s="3" t="str">
        <f>VLOOKUP($K22,Startovka!$B$3:$J$292,6,FALSE())</f>
        <v>Kolář Petr</v>
      </c>
      <c r="H22" s="4">
        <f>VLOOKUP($K22,Startovka!$B$3:$J$292,7,FALSE())</f>
        <v>1973</v>
      </c>
      <c r="I22" s="89" t="str">
        <f>VLOOKUP($K22,Startovka!$B$3:$J$292,9,FALSE())</f>
        <v>Sokol Blansko</v>
      </c>
      <c r="J22" s="4" t="str">
        <f>VLOOKUP($K22,Startovka!$B$3:$J$292,8,FALSE())</f>
        <v>MV1</v>
      </c>
      <c r="K22" s="4">
        <f t="shared" si="2"/>
        <v>30</v>
      </c>
      <c r="L22" s="4">
        <f>COUNTIF(J$4:J22,J22)</f>
        <v>6</v>
      </c>
      <c r="M22" s="114">
        <f t="shared" si="4"/>
        <v>0.013865740740740762</v>
      </c>
      <c r="N22" s="114">
        <f t="shared" si="6"/>
        <v>0.0013194444444444287</v>
      </c>
      <c r="O22" s="96">
        <f t="shared" si="3"/>
        <v>60</v>
      </c>
      <c r="P22" t="str">
        <f t="shared" si="5"/>
        <v>M</v>
      </c>
      <c r="Q22">
        <f>COUNTIF(P$5:P22,P22)</f>
        <v>15</v>
      </c>
      <c r="R22" s="263">
        <v>18</v>
      </c>
      <c r="S22" s="263">
        <v>57</v>
      </c>
      <c r="T22" s="263">
        <v>17</v>
      </c>
      <c r="U22" s="263"/>
    </row>
    <row r="23" spans="1:21" ht="11.25" customHeight="1">
      <c r="A23" s="10" t="e">
        <f>MATCH(K23,$K$3:K22,0)</f>
        <v>#N/A</v>
      </c>
      <c r="B23" s="88" t="s">
        <v>91</v>
      </c>
      <c r="C23" s="223">
        <v>0.7433912037037037</v>
      </c>
      <c r="D23" s="112">
        <f t="shared" si="0"/>
        <v>0.013935185185185217</v>
      </c>
      <c r="E23" s="2" t="str">
        <f t="shared" si="1"/>
        <v>7  MV1</v>
      </c>
      <c r="F23" s="95">
        <v>19</v>
      </c>
      <c r="G23" s="3" t="str">
        <f>VLOOKUP($K23,Startovka!$B$3:$J$292,6,FALSE())</f>
        <v>Stloukal Jaroslav</v>
      </c>
      <c r="H23" s="4">
        <f>VLOOKUP($K23,Startovka!$B$3:$J$292,7,FALSE())</f>
        <v>1968</v>
      </c>
      <c r="I23" s="89" t="str">
        <f>VLOOKUP($K23,Startovka!$B$3:$J$292,9,FALSE())</f>
        <v>ART Adamov</v>
      </c>
      <c r="J23" s="4" t="str">
        <f>VLOOKUP($K23,Startovka!$B$3:$J$292,8,FALSE())</f>
        <v>MV1</v>
      </c>
      <c r="K23" s="4">
        <f t="shared" si="2"/>
        <v>23</v>
      </c>
      <c r="L23" s="4">
        <f>COUNTIF(J$4:J23,J23)</f>
        <v>7</v>
      </c>
      <c r="M23" s="114">
        <f t="shared" si="4"/>
        <v>0.013935185185185217</v>
      </c>
      <c r="N23" s="114">
        <f t="shared" si="6"/>
        <v>0.001388888888888884</v>
      </c>
      <c r="O23" s="96">
        <f t="shared" si="3"/>
        <v>59</v>
      </c>
      <c r="P23" t="str">
        <f>LEFT(J23,1)</f>
        <v>M</v>
      </c>
      <c r="Q23">
        <f>COUNTIF(P$5:P23,P23)</f>
        <v>16</v>
      </c>
      <c r="R23" s="263">
        <v>19</v>
      </c>
      <c r="S23" s="263">
        <v>56</v>
      </c>
      <c r="T23" s="263">
        <v>16</v>
      </c>
      <c r="U23" s="263"/>
    </row>
    <row r="24" spans="1:21" ht="11.25" customHeight="1">
      <c r="A24" s="10" t="e">
        <f>MATCH(K24,$K$3:K23,0)</f>
        <v>#N/A</v>
      </c>
      <c r="B24" s="88" t="s">
        <v>87</v>
      </c>
      <c r="C24" s="223">
        <v>0.7434837962962964</v>
      </c>
      <c r="D24" s="112">
        <f t="shared" si="0"/>
        <v>0.014027777777777861</v>
      </c>
      <c r="E24" s="2" t="str">
        <f t="shared" si="1"/>
        <v>2  MV2</v>
      </c>
      <c r="F24" s="95">
        <v>20</v>
      </c>
      <c r="G24" s="3" t="str">
        <f>VLOOKUP($K24,Startovka!$B$3:$J$292,6,FALSE())</f>
        <v>Matěna Vladimír</v>
      </c>
      <c r="H24" s="4">
        <f>VLOOKUP($K24,Startovka!$B$3:$J$292,7,FALSE())</f>
        <v>1959</v>
      </c>
      <c r="I24" s="89" t="str">
        <f>VLOOKUP($K24,Startovka!$B$3:$J$292,9,FALSE())</f>
        <v>VZS Blansko</v>
      </c>
      <c r="J24" s="4" t="str">
        <f>VLOOKUP($K24,Startovka!$B$3:$J$292,8,FALSE())</f>
        <v>MV2</v>
      </c>
      <c r="K24" s="4">
        <f t="shared" si="2"/>
        <v>31</v>
      </c>
      <c r="L24" s="4">
        <f>COUNTIF(J$4:J24,J24)</f>
        <v>2</v>
      </c>
      <c r="M24" s="114">
        <f t="shared" si="4"/>
        <v>0.014027777777777861</v>
      </c>
      <c r="N24" s="114">
        <f t="shared" si="6"/>
        <v>0.001481481481481528</v>
      </c>
      <c r="O24" s="96">
        <f t="shared" si="3"/>
        <v>58</v>
      </c>
      <c r="P24" t="str">
        <f aca="true" t="shared" si="7" ref="P24:P72">LEFT(J24,1)</f>
        <v>M</v>
      </c>
      <c r="Q24">
        <f>COUNTIF(P$5:P24,P24)</f>
        <v>17</v>
      </c>
      <c r="R24" s="263">
        <v>20</v>
      </c>
      <c r="S24" s="263">
        <v>55</v>
      </c>
      <c r="T24" s="263">
        <v>15</v>
      </c>
      <c r="U24" s="263"/>
    </row>
    <row r="25" spans="1:21" ht="11.25" customHeight="1">
      <c r="A25" s="10" t="e">
        <f>MATCH(K25,$K$3:K24,0)</f>
        <v>#N/A</v>
      </c>
      <c r="B25" s="88" t="s">
        <v>83</v>
      </c>
      <c r="C25" s="223">
        <v>0.7435300925925926</v>
      </c>
      <c r="D25" s="112">
        <f t="shared" si="0"/>
        <v>0.014074074074074128</v>
      </c>
      <c r="E25" s="2" t="str">
        <f t="shared" si="1"/>
        <v>9  M</v>
      </c>
      <c r="F25" s="95">
        <v>21</v>
      </c>
      <c r="G25" s="3" t="str">
        <f>VLOOKUP($K25,Startovka!$B$3:$J$292,6,FALSE())</f>
        <v>Hlavsa Tomáš</v>
      </c>
      <c r="H25" s="4">
        <f>VLOOKUP($K25,Startovka!$B$3:$J$292,7,FALSE())</f>
        <v>1983</v>
      </c>
      <c r="I25" s="89" t="str">
        <f>VLOOKUP($K25,Startovka!$B$3:$J$292,9,FALSE())</f>
        <v>Adamov</v>
      </c>
      <c r="J25" s="4" t="str">
        <f>VLOOKUP($K25,Startovka!$B$3:$J$292,8,FALSE())</f>
        <v>M</v>
      </c>
      <c r="K25" s="4">
        <f t="shared" si="2"/>
        <v>35</v>
      </c>
      <c r="L25" s="4">
        <f>COUNTIF(J$4:J25,J25)</f>
        <v>9</v>
      </c>
      <c r="M25" s="114">
        <f t="shared" si="4"/>
        <v>0.014074074074074128</v>
      </c>
      <c r="N25" s="114">
        <f t="shared" si="6"/>
        <v>0.0015277777777777946</v>
      </c>
      <c r="O25" s="96">
        <f t="shared" si="3"/>
        <v>57</v>
      </c>
      <c r="P25" t="str">
        <f t="shared" si="7"/>
        <v>M</v>
      </c>
      <c r="Q25">
        <f>COUNTIF(P$5:P25,P25)</f>
        <v>18</v>
      </c>
      <c r="R25" s="263">
        <v>21</v>
      </c>
      <c r="S25" s="263">
        <v>54</v>
      </c>
      <c r="T25" s="263">
        <v>14</v>
      </c>
      <c r="U25" s="263"/>
    </row>
    <row r="26" spans="1:21" ht="11.25" customHeight="1">
      <c r="A26" s="10" t="e">
        <f>MATCH(K26,$K$3:K25,0)</f>
        <v>#N/A</v>
      </c>
      <c r="B26" s="88" t="s">
        <v>492</v>
      </c>
      <c r="C26" s="223">
        <v>0.7435995370370371</v>
      </c>
      <c r="D26" s="112">
        <f t="shared" si="0"/>
        <v>0.014143518518518583</v>
      </c>
      <c r="E26" s="2" t="str">
        <f t="shared" si="1"/>
        <v>3  MV2</v>
      </c>
      <c r="F26" s="95">
        <v>22</v>
      </c>
      <c r="G26" s="3" t="str">
        <f>VLOOKUP($K26,Startovka!$B$3:$J$292,6,FALSE())</f>
        <v>Prudek Vítězslav</v>
      </c>
      <c r="H26" s="4">
        <f>VLOOKUP($K26,Startovka!$B$3:$J$292,7,FALSE())</f>
        <v>1961</v>
      </c>
      <c r="I26" s="89" t="str">
        <f>VLOOKUP($K26,Startovka!$B$3:$J$292,9,FALSE())</f>
        <v>Moravec Sokol Benešov</v>
      </c>
      <c r="J26" s="4" t="str">
        <f>VLOOKUP($K26,Startovka!$B$3:$J$292,8,FALSE())</f>
        <v>MV2</v>
      </c>
      <c r="K26" s="4">
        <f t="shared" si="2"/>
        <v>62</v>
      </c>
      <c r="L26" s="4">
        <f>COUNTIF(J$4:J26,J26)</f>
        <v>3</v>
      </c>
      <c r="M26" s="114">
        <f t="shared" si="4"/>
        <v>0.014143518518518583</v>
      </c>
      <c r="N26" s="114">
        <f t="shared" si="6"/>
        <v>0.0015972222222222499</v>
      </c>
      <c r="O26" s="96">
        <f t="shared" si="3"/>
        <v>56</v>
      </c>
      <c r="P26" t="str">
        <f t="shared" si="7"/>
        <v>M</v>
      </c>
      <c r="Q26">
        <f>COUNTIF(P$5:P26,P26)</f>
        <v>19</v>
      </c>
      <c r="R26" s="263">
        <v>22</v>
      </c>
      <c r="S26" s="263">
        <v>53</v>
      </c>
      <c r="T26" s="263">
        <v>13</v>
      </c>
      <c r="U26" s="263"/>
    </row>
    <row r="27" spans="1:21" ht="11.25" customHeight="1">
      <c r="A27" s="10" t="e">
        <f>MATCH(K27,$K$3:K26,0)</f>
        <v>#N/A</v>
      </c>
      <c r="B27" s="88" t="s">
        <v>521</v>
      </c>
      <c r="C27" s="223">
        <v>0.7436689814814814</v>
      </c>
      <c r="D27" s="112">
        <f t="shared" si="0"/>
        <v>0.014212962962962927</v>
      </c>
      <c r="E27" s="2" t="str">
        <f t="shared" si="1"/>
        <v>1  Ž</v>
      </c>
      <c r="F27" s="95">
        <v>23</v>
      </c>
      <c r="G27" s="3" t="str">
        <f>VLOOKUP($K27,Startovka!$B$3:$J$292,6,FALSE())</f>
        <v>Barešová Milada</v>
      </c>
      <c r="H27" s="4">
        <f>VLOOKUP($K27,Startovka!$B$3:$J$292,7,FALSE())</f>
        <v>1975</v>
      </c>
      <c r="I27" s="89" t="str">
        <f>VLOOKUP($K27,Startovka!$B$3:$J$292,9,FALSE())</f>
        <v>Bambas Skalice</v>
      </c>
      <c r="J27" s="4" t="str">
        <f>VLOOKUP($K27,Startovka!$B$3:$J$292,8,FALSE())</f>
        <v>Ž</v>
      </c>
      <c r="K27" s="4">
        <f t="shared" si="2"/>
        <v>55</v>
      </c>
      <c r="L27" s="4">
        <f>COUNTIF(J$4:J27,J27)</f>
        <v>1</v>
      </c>
      <c r="M27" s="114">
        <f t="shared" si="4"/>
        <v>0.014212962962962927</v>
      </c>
      <c r="N27" s="114">
        <f t="shared" si="6"/>
        <v>0.0016666666666665941</v>
      </c>
      <c r="O27" s="96">
        <f t="shared" si="3"/>
        <v>40</v>
      </c>
      <c r="P27" t="str">
        <f t="shared" si="7"/>
        <v>Ž</v>
      </c>
      <c r="Q27">
        <f>COUNTIF(P$5:P27,P27)</f>
        <v>1</v>
      </c>
      <c r="R27" s="263">
        <v>23</v>
      </c>
      <c r="S27" s="263">
        <v>52</v>
      </c>
      <c r="T27" s="263">
        <v>12</v>
      </c>
      <c r="U27" s="263"/>
    </row>
    <row r="28" spans="1:21" ht="11.25" customHeight="1">
      <c r="A28" s="10" t="e">
        <f>MATCH(K28,$K$3:K27,0)</f>
        <v>#N/A</v>
      </c>
      <c r="B28" s="88" t="s">
        <v>507</v>
      </c>
      <c r="C28" s="223">
        <v>0.7443402777777778</v>
      </c>
      <c r="D28" s="112">
        <f t="shared" si="0"/>
        <v>0.014884259259259291</v>
      </c>
      <c r="E28" s="2" t="str">
        <f t="shared" si="1"/>
        <v>8  MV1</v>
      </c>
      <c r="F28" s="95">
        <v>24</v>
      </c>
      <c r="G28" s="3" t="str">
        <f>VLOOKUP($K28,Startovka!$B$3:$J$292,6,FALSE())</f>
        <v>Bednář Zbyněk</v>
      </c>
      <c r="H28" s="4">
        <f>VLOOKUP($K28,Startovka!$B$3:$J$292,7,FALSE())</f>
        <v>1973</v>
      </c>
      <c r="I28" s="89" t="str">
        <f>VLOOKUP($K28,Startovka!$B$3:$J$292,9,FALSE())</f>
        <v>Tišnov</v>
      </c>
      <c r="J28" s="4" t="str">
        <f>VLOOKUP($K28,Startovka!$B$3:$J$292,8,FALSE())</f>
        <v>MV1</v>
      </c>
      <c r="K28" s="4">
        <f t="shared" si="2"/>
        <v>58</v>
      </c>
      <c r="L28" s="4">
        <f>COUNTIF(J$4:J28,J28)</f>
        <v>8</v>
      </c>
      <c r="M28" s="114">
        <f t="shared" si="4"/>
        <v>0.014884259259259291</v>
      </c>
      <c r="N28" s="114">
        <f t="shared" si="6"/>
        <v>0.0023379629629629584</v>
      </c>
      <c r="O28" s="96">
        <f t="shared" si="3"/>
        <v>55</v>
      </c>
      <c r="P28" t="str">
        <f t="shared" si="7"/>
        <v>M</v>
      </c>
      <c r="Q28">
        <f>COUNTIF(P$5:P28,P28)</f>
        <v>20</v>
      </c>
      <c r="R28" s="263">
        <v>24</v>
      </c>
      <c r="S28" s="263">
        <v>51</v>
      </c>
      <c r="T28" s="263">
        <v>11</v>
      </c>
      <c r="U28" s="263"/>
    </row>
    <row r="29" spans="1:21" ht="11.25" customHeight="1">
      <c r="A29" s="10" t="e">
        <f>MATCH(K29,$K$3:K28,0)</f>
        <v>#N/A</v>
      </c>
      <c r="B29" s="88" t="s">
        <v>502</v>
      </c>
      <c r="C29" s="223">
        <v>0.7445949074074073</v>
      </c>
      <c r="D29" s="112">
        <f t="shared" si="0"/>
        <v>0.015138888888888813</v>
      </c>
      <c r="E29" s="2" t="str">
        <f t="shared" si="1"/>
        <v>9  MV1</v>
      </c>
      <c r="F29" s="95">
        <v>25</v>
      </c>
      <c r="G29" s="3" t="str">
        <f>VLOOKUP($K29,Startovka!$B$3:$J$292,6,FALSE())</f>
        <v>Kyzlink Karel</v>
      </c>
      <c r="H29" s="4">
        <f>VLOOKUP($K29,Startovka!$B$3:$J$292,7,FALSE())</f>
        <v>1969</v>
      </c>
      <c r="I29" s="89" t="str">
        <f>VLOOKUP($K29,Startovka!$B$3:$J$292,9,FALSE())</f>
        <v>ASK TT Ski Blansko</v>
      </c>
      <c r="J29" s="4" t="str">
        <f>VLOOKUP($K29,Startovka!$B$3:$J$292,8,FALSE())</f>
        <v>MV1</v>
      </c>
      <c r="K29" s="4">
        <f t="shared" si="2"/>
        <v>61</v>
      </c>
      <c r="L29" s="4">
        <f>COUNTIF(J$4:J29,J29)</f>
        <v>9</v>
      </c>
      <c r="M29" s="114">
        <f t="shared" si="4"/>
        <v>0.015138888888888813</v>
      </c>
      <c r="N29" s="114">
        <f t="shared" si="6"/>
        <v>0.0025925925925924798</v>
      </c>
      <c r="O29" s="96">
        <f t="shared" si="3"/>
        <v>54</v>
      </c>
      <c r="P29" t="str">
        <f t="shared" si="7"/>
        <v>M</v>
      </c>
      <c r="Q29">
        <f>COUNTIF(P$5:P29,P29)</f>
        <v>21</v>
      </c>
      <c r="R29" s="263">
        <v>25</v>
      </c>
      <c r="S29" s="263">
        <v>50</v>
      </c>
      <c r="T29" s="263">
        <v>10</v>
      </c>
      <c r="U29" s="263"/>
    </row>
    <row r="30" spans="1:21" ht="11.25" customHeight="1">
      <c r="A30" s="10" t="e">
        <f>MATCH(K30,$K$3:K29,0)</f>
        <v>#N/A</v>
      </c>
      <c r="B30" s="88" t="s">
        <v>522</v>
      </c>
      <c r="C30" s="223">
        <v>0.7446875</v>
      </c>
      <c r="D30" s="112">
        <f t="shared" si="0"/>
        <v>0.015231481481481457</v>
      </c>
      <c r="E30" s="2" t="str">
        <f t="shared" si="1"/>
        <v>10  MV1</v>
      </c>
      <c r="F30" s="95">
        <v>26</v>
      </c>
      <c r="G30" s="3" t="str">
        <f>VLOOKUP($K30,Startovka!$B$3:$J$292,6,FALSE())</f>
        <v>Buš Roman</v>
      </c>
      <c r="H30" s="4">
        <f>VLOOKUP($K30,Startovka!$B$3:$J$292,7,FALSE())</f>
        <v>1965</v>
      </c>
      <c r="I30" s="89" t="str">
        <f>VLOOKUP($K30,Startovka!$B$3:$J$292,9,FALSE())</f>
        <v>Rájec</v>
      </c>
      <c r="J30" s="4" t="str">
        <f>VLOOKUP($K30,Startovka!$B$3:$J$292,8,FALSE())</f>
        <v>MV1</v>
      </c>
      <c r="K30" s="4">
        <f t="shared" si="2"/>
        <v>43</v>
      </c>
      <c r="L30" s="4">
        <f>COUNTIF(J$4:J30,J30)</f>
        <v>10</v>
      </c>
      <c r="M30" s="114">
        <f t="shared" si="4"/>
        <v>0.015231481481481457</v>
      </c>
      <c r="N30" s="114">
        <f t="shared" si="6"/>
        <v>0.002685185185185124</v>
      </c>
      <c r="O30" s="96">
        <f t="shared" si="3"/>
        <v>53</v>
      </c>
      <c r="P30" t="str">
        <f t="shared" si="7"/>
        <v>M</v>
      </c>
      <c r="Q30">
        <f>COUNTIF(P$5:P30,P30)</f>
        <v>22</v>
      </c>
      <c r="R30" s="263">
        <v>26</v>
      </c>
      <c r="S30" s="263">
        <v>49</v>
      </c>
      <c r="T30" s="263">
        <v>9</v>
      </c>
      <c r="U30" s="263"/>
    </row>
    <row r="31" spans="1:21" ht="11.25" customHeight="1">
      <c r="A31" s="10" t="e">
        <f>MATCH(K31,$K$3:K30,0)</f>
        <v>#N/A</v>
      </c>
      <c r="B31" s="88" t="s">
        <v>512</v>
      </c>
      <c r="C31" s="223">
        <v>0.7447222222222223</v>
      </c>
      <c r="D31" s="112">
        <f t="shared" si="0"/>
        <v>0.015266203703703796</v>
      </c>
      <c r="E31" s="2" t="str">
        <f t="shared" si="1"/>
        <v>11  MV1</v>
      </c>
      <c r="F31" s="95">
        <v>27</v>
      </c>
      <c r="G31" s="3" t="str">
        <f>VLOOKUP($K31,Startovka!$B$3:$J$292,6,FALSE())</f>
        <v>Kalaš Rudolf</v>
      </c>
      <c r="H31" s="4">
        <f>VLOOKUP($K31,Startovka!$B$3:$J$292,7,FALSE())</f>
        <v>1971</v>
      </c>
      <c r="I31" s="89" t="str">
        <f>VLOOKUP($K31,Startovka!$B$3:$J$292,9,FALSE())</f>
        <v>Boskovice</v>
      </c>
      <c r="J31" s="4" t="str">
        <f>VLOOKUP($K31,Startovka!$B$3:$J$292,8,FALSE())</f>
        <v>MV1</v>
      </c>
      <c r="K31" s="4">
        <f t="shared" si="2"/>
        <v>66</v>
      </c>
      <c r="L31" s="4">
        <f>COUNTIF(J$4:J31,J31)</f>
        <v>11</v>
      </c>
      <c r="M31" s="114">
        <f t="shared" si="4"/>
        <v>0.015266203703703796</v>
      </c>
      <c r="N31" s="114">
        <f t="shared" si="6"/>
        <v>0.0027199074074074625</v>
      </c>
      <c r="O31" s="96">
        <f t="shared" si="3"/>
        <v>52</v>
      </c>
      <c r="P31" t="str">
        <f t="shared" si="7"/>
        <v>M</v>
      </c>
      <c r="Q31">
        <f>COUNTIF(P$5:P31,P31)</f>
        <v>23</v>
      </c>
      <c r="R31" s="263">
        <v>27</v>
      </c>
      <c r="S31" s="263">
        <v>48</v>
      </c>
      <c r="T31" s="263">
        <v>8</v>
      </c>
      <c r="U31" s="263"/>
    </row>
    <row r="32" spans="1:21" ht="11.25" customHeight="1">
      <c r="A32" s="10" t="e">
        <f>MATCH(K32,$K$3:K31,0)</f>
        <v>#N/A</v>
      </c>
      <c r="B32" s="88" t="s">
        <v>495</v>
      </c>
      <c r="C32" s="223">
        <v>0.7447685185185186</v>
      </c>
      <c r="D32" s="112">
        <f t="shared" si="0"/>
        <v>0.015312500000000062</v>
      </c>
      <c r="E32" s="2" t="str">
        <f t="shared" si="1"/>
        <v>12  MV1</v>
      </c>
      <c r="F32" s="95">
        <v>28</v>
      </c>
      <c r="G32" s="3" t="str">
        <f>VLOOKUP($K32,Startovka!$B$3:$J$292,6,FALSE())</f>
        <v>Odehnal Tomáš</v>
      </c>
      <c r="H32" s="4">
        <f>VLOOKUP($K32,Startovka!$B$3:$J$292,7,FALSE())</f>
        <v>1968</v>
      </c>
      <c r="I32" s="89" t="str">
        <f>VLOOKUP($K32,Startovka!$B$3:$J$292,9,FALSE())</f>
        <v>Skalice</v>
      </c>
      <c r="J32" s="4" t="str">
        <f>VLOOKUP($K32,Startovka!$B$3:$J$292,8,FALSE())</f>
        <v>MV1</v>
      </c>
      <c r="K32" s="4">
        <f t="shared" si="2"/>
        <v>68</v>
      </c>
      <c r="L32" s="4">
        <f>COUNTIF(J$4:J32,J32)</f>
        <v>12</v>
      </c>
      <c r="M32" s="114">
        <f t="shared" si="4"/>
        <v>0.015312500000000062</v>
      </c>
      <c r="N32" s="114">
        <f t="shared" si="6"/>
        <v>0.002766203703703729</v>
      </c>
      <c r="O32" s="96">
        <f t="shared" si="3"/>
        <v>51</v>
      </c>
      <c r="P32" t="str">
        <f t="shared" si="7"/>
        <v>M</v>
      </c>
      <c r="Q32">
        <f>COUNTIF(P$5:P32,P32)</f>
        <v>24</v>
      </c>
      <c r="R32" s="263">
        <v>28</v>
      </c>
      <c r="S32" s="263">
        <v>47</v>
      </c>
      <c r="T32" s="263">
        <v>7</v>
      </c>
      <c r="U32" s="263"/>
    </row>
    <row r="33" spans="1:21" ht="11.25" customHeight="1">
      <c r="A33" s="10" t="e">
        <f>MATCH(K33,$K$3:K32,0)</f>
        <v>#N/A</v>
      </c>
      <c r="B33" s="88" t="s">
        <v>74</v>
      </c>
      <c r="C33" s="223">
        <v>0.7449189814814815</v>
      </c>
      <c r="D33" s="112">
        <f t="shared" si="0"/>
        <v>0.015462962962963012</v>
      </c>
      <c r="E33" s="2" t="str">
        <f t="shared" si="1"/>
        <v>10  M</v>
      </c>
      <c r="F33" s="95">
        <v>29</v>
      </c>
      <c r="G33" s="3" t="str">
        <f>VLOOKUP($K33,Startovka!$B$3:$J$292,6,FALSE())</f>
        <v>Haresta Petr</v>
      </c>
      <c r="H33" s="4">
        <f>VLOOKUP($K33,Startovka!$B$3:$J$292,7,FALSE())</f>
        <v>1986</v>
      </c>
      <c r="I33" s="89" t="str">
        <f>VLOOKUP($K33,Startovka!$B$3:$J$292,9,FALSE())</f>
        <v>Blansko</v>
      </c>
      <c r="J33" s="4" t="str">
        <f>VLOOKUP($K33,Startovka!$B$3:$J$292,8,FALSE())</f>
        <v>M</v>
      </c>
      <c r="K33" s="4">
        <f t="shared" si="2"/>
        <v>33</v>
      </c>
      <c r="L33" s="4">
        <f>COUNTIF(J$4:J33,J33)</f>
        <v>10</v>
      </c>
      <c r="M33" s="114">
        <f t="shared" si="4"/>
        <v>0.015462962962963012</v>
      </c>
      <c r="N33" s="114">
        <f t="shared" si="6"/>
        <v>0.0029166666666666785</v>
      </c>
      <c r="O33" s="96">
        <f t="shared" si="3"/>
        <v>50</v>
      </c>
      <c r="P33" t="str">
        <f t="shared" si="7"/>
        <v>M</v>
      </c>
      <c r="Q33">
        <f>COUNTIF(P$5:P33,P33)</f>
        <v>25</v>
      </c>
      <c r="R33" s="263">
        <v>29</v>
      </c>
      <c r="S33" s="263">
        <v>46</v>
      </c>
      <c r="T33" s="263">
        <v>6</v>
      </c>
      <c r="U33" s="263"/>
    </row>
    <row r="34" spans="1:21" ht="11.25" customHeight="1">
      <c r="A34" s="10" t="e">
        <f>MATCH(K34,$K$3:K33,0)</f>
        <v>#N/A</v>
      </c>
      <c r="B34" s="88" t="s">
        <v>90</v>
      </c>
      <c r="C34" s="223">
        <v>0.7451273148148148</v>
      </c>
      <c r="D34" s="112">
        <f t="shared" si="0"/>
        <v>0.015671296296296267</v>
      </c>
      <c r="E34" s="2" t="str">
        <f t="shared" si="1"/>
        <v>13  MV1</v>
      </c>
      <c r="F34" s="95">
        <v>30</v>
      </c>
      <c r="G34" s="3" t="str">
        <f>VLOOKUP($K34,Startovka!$B$3:$J$292,6,FALSE())</f>
        <v>Veselý Prokop</v>
      </c>
      <c r="H34" s="4">
        <f>VLOOKUP($K34,Startovka!$B$3:$J$292,7,FALSE())</f>
        <v>1969</v>
      </c>
      <c r="I34" s="89" t="str">
        <f>VLOOKUP($K34,Startovka!$B$3:$J$292,9,FALSE())</f>
        <v>Kunštát</v>
      </c>
      <c r="J34" s="4" t="str">
        <f>VLOOKUP($K34,Startovka!$B$3:$J$292,8,FALSE())</f>
        <v>MV1</v>
      </c>
      <c r="K34" s="4">
        <f t="shared" si="2"/>
        <v>28</v>
      </c>
      <c r="L34" s="4">
        <f>COUNTIF(J$4:J34,J34)</f>
        <v>13</v>
      </c>
      <c r="M34" s="114">
        <f t="shared" si="4"/>
        <v>0.015671296296296267</v>
      </c>
      <c r="N34" s="114">
        <f t="shared" si="6"/>
        <v>0.0031249999999999334</v>
      </c>
      <c r="O34" s="96">
        <f t="shared" si="3"/>
        <v>49</v>
      </c>
      <c r="P34" t="str">
        <f t="shared" si="7"/>
        <v>M</v>
      </c>
      <c r="Q34">
        <f>COUNTIF(P$5:P34,P34)</f>
        <v>26</v>
      </c>
      <c r="R34" s="263">
        <v>30</v>
      </c>
      <c r="S34" s="263">
        <v>45</v>
      </c>
      <c r="T34" s="263">
        <v>5</v>
      </c>
      <c r="U34" s="263"/>
    </row>
    <row r="35" spans="1:21" ht="11.25" customHeight="1">
      <c r="A35" s="10" t="e">
        <f>MATCH(K35,$K$3:K34,0)</f>
        <v>#N/A</v>
      </c>
      <c r="B35" s="88" t="s">
        <v>515</v>
      </c>
      <c r="C35" s="223">
        <v>0.7451620370370371</v>
      </c>
      <c r="D35" s="112">
        <f t="shared" si="0"/>
        <v>0.015706018518518605</v>
      </c>
      <c r="E35" s="2" t="str">
        <f t="shared" si="1"/>
        <v>11  M</v>
      </c>
      <c r="F35" s="95">
        <v>31</v>
      </c>
      <c r="G35" s="3" t="str">
        <f>VLOOKUP($K35,Startovka!$B$3:$J$292,6,FALSE())</f>
        <v>Vymazal Jiří</v>
      </c>
      <c r="H35" s="4">
        <f>VLOOKUP($K35,Startovka!$B$3:$J$292,7,FALSE())</f>
        <v>1974</v>
      </c>
      <c r="I35" s="89" t="str">
        <f>VLOOKUP($K35,Startovka!$B$3:$J$292,9,FALSE())</f>
        <v>Rájec - Jestřebí</v>
      </c>
      <c r="J35" s="4" t="str">
        <f>VLOOKUP($K35,Startovka!$B$3:$J$292,8,FALSE())</f>
        <v>M</v>
      </c>
      <c r="K35" s="4">
        <f t="shared" si="2"/>
        <v>65</v>
      </c>
      <c r="L35" s="4">
        <f>COUNTIF(J$4:J35,J35)</f>
        <v>11</v>
      </c>
      <c r="M35" s="114">
        <f t="shared" si="4"/>
        <v>0.015706018518518605</v>
      </c>
      <c r="N35" s="114">
        <f t="shared" si="6"/>
        <v>0.003159722222222272</v>
      </c>
      <c r="O35" s="96">
        <f t="shared" si="3"/>
        <v>48</v>
      </c>
      <c r="P35" t="str">
        <f t="shared" si="7"/>
        <v>M</v>
      </c>
      <c r="Q35">
        <f>COUNTIF(P$5:P35,P35)</f>
        <v>27</v>
      </c>
      <c r="R35" s="263">
        <v>31</v>
      </c>
      <c r="S35" s="263">
        <v>44</v>
      </c>
      <c r="T35" s="263">
        <v>4</v>
      </c>
      <c r="U35" s="263"/>
    </row>
    <row r="36" spans="1:21" ht="11.25" customHeight="1">
      <c r="A36" s="10" t="e">
        <f>MATCH(K36,$K$3:K35,0)</f>
        <v>#N/A</v>
      </c>
      <c r="B36" s="88" t="s">
        <v>96</v>
      </c>
      <c r="C36" s="223">
        <v>0.7451967592592593</v>
      </c>
      <c r="D36" s="112">
        <f t="shared" si="0"/>
        <v>0.015740740740740833</v>
      </c>
      <c r="E36" s="2" t="str">
        <f t="shared" si="1"/>
        <v>4  MV2</v>
      </c>
      <c r="F36" s="95">
        <v>32</v>
      </c>
      <c r="G36" s="3" t="str">
        <f>VLOOKUP($K36,Startovka!$B$3:$J$292,6,FALSE())</f>
        <v>Hromek Jiří</v>
      </c>
      <c r="H36" s="4">
        <f>VLOOKUP($K36,Startovka!$B$3:$J$292,7,FALSE())</f>
        <v>1960</v>
      </c>
      <c r="I36" s="89" t="str">
        <f>VLOOKUP($K36,Startovka!$B$3:$J$292,9,FALSE())</f>
        <v>Fényx Adamov</v>
      </c>
      <c r="J36" s="4" t="str">
        <f>VLOOKUP($K36,Startovka!$B$3:$J$292,8,FALSE())</f>
        <v>MV2</v>
      </c>
      <c r="K36" s="4">
        <f t="shared" si="2"/>
        <v>14</v>
      </c>
      <c r="L36" s="4">
        <f>COUNTIF(J$4:J36,J36)</f>
        <v>4</v>
      </c>
      <c r="M36" s="114">
        <f t="shared" si="4"/>
        <v>0.015740740740740833</v>
      </c>
      <c r="N36" s="114">
        <f t="shared" si="6"/>
        <v>0.0031944444444444997</v>
      </c>
      <c r="O36" s="96">
        <f t="shared" si="3"/>
        <v>47</v>
      </c>
      <c r="P36" t="str">
        <f t="shared" si="7"/>
        <v>M</v>
      </c>
      <c r="Q36">
        <f>COUNTIF(P$5:P36,P36)</f>
        <v>28</v>
      </c>
      <c r="R36" s="263">
        <v>32</v>
      </c>
      <c r="S36" s="263">
        <v>43</v>
      </c>
      <c r="T36" s="263">
        <v>3</v>
      </c>
      <c r="U36" s="263"/>
    </row>
    <row r="37" spans="1:21" ht="11.25" customHeight="1">
      <c r="A37" s="10" t="e">
        <f>MATCH(K37,$K$3:K36,0)</f>
        <v>#N/A</v>
      </c>
      <c r="B37" s="88" t="s">
        <v>513</v>
      </c>
      <c r="C37" s="223">
        <v>0.7452430555555556</v>
      </c>
      <c r="D37" s="112">
        <f t="shared" si="0"/>
        <v>0.0157870370370371</v>
      </c>
      <c r="E37" s="2" t="str">
        <f aca="true" t="shared" si="8" ref="E37:E68">CONCATENATE(TEXT(L37,0),"  ",J37)</f>
        <v>12  M</v>
      </c>
      <c r="F37" s="95">
        <v>33</v>
      </c>
      <c r="G37" s="3" t="str">
        <f>VLOOKUP($K37,Startovka!$B$3:$J$292,6,FALSE())</f>
        <v>Moravec Jiří</v>
      </c>
      <c r="H37" s="4">
        <f>VLOOKUP($K37,Startovka!$B$3:$J$292,7,FALSE())</f>
        <v>1977</v>
      </c>
      <c r="I37" s="89" t="str">
        <f>VLOOKUP($K37,Startovka!$B$3:$J$292,9,FALSE())</f>
        <v>Horizont Kola Novák Blansko</v>
      </c>
      <c r="J37" s="4" t="str">
        <f>VLOOKUP($K37,Startovka!$B$3:$J$292,8,FALSE())</f>
        <v>M</v>
      </c>
      <c r="K37" s="4">
        <f t="shared" si="2"/>
        <v>44</v>
      </c>
      <c r="L37" s="4">
        <f>COUNTIF(J$4:J37,J37)</f>
        <v>12</v>
      </c>
      <c r="M37" s="114">
        <f t="shared" si="4"/>
        <v>0.0157870370370371</v>
      </c>
      <c r="N37" s="114">
        <f t="shared" si="6"/>
        <v>0.0032407407407407662</v>
      </c>
      <c r="O37" s="96">
        <f aca="true" t="shared" si="9" ref="O37:O68">IF(P37="M",VLOOKUP(Q37,$R$5:$T$72,2,FALSE),VLOOKUP(Q37,$R$5:$T$72,3,FALSE))</f>
        <v>46</v>
      </c>
      <c r="P37" t="str">
        <f t="shared" si="7"/>
        <v>M</v>
      </c>
      <c r="Q37">
        <f>COUNTIF(P$5:P37,P37)</f>
        <v>29</v>
      </c>
      <c r="R37" s="263">
        <v>33</v>
      </c>
      <c r="S37" s="263">
        <v>42</v>
      </c>
      <c r="T37" s="263">
        <v>2</v>
      </c>
      <c r="U37" s="263"/>
    </row>
    <row r="38" spans="1:21" ht="11.25" customHeight="1">
      <c r="A38" s="10" t="e">
        <f>MATCH(K38,$K$3:K37,0)</f>
        <v>#N/A</v>
      </c>
      <c r="B38" s="88" t="s">
        <v>105</v>
      </c>
      <c r="C38" s="223">
        <v>0.7452546296296297</v>
      </c>
      <c r="D38" s="112">
        <f t="shared" si="0"/>
        <v>0.01579861111111125</v>
      </c>
      <c r="E38" s="2" t="str">
        <f t="shared" si="8"/>
        <v>13  M</v>
      </c>
      <c r="F38" s="95">
        <v>34</v>
      </c>
      <c r="G38" s="3" t="str">
        <f>VLOOKUP($K38,Startovka!$B$3:$J$292,6,FALSE())</f>
        <v>Drábek Jan</v>
      </c>
      <c r="H38" s="4">
        <f>VLOOKUP($K38,Startovka!$B$3:$J$292,7,FALSE())</f>
        <v>1980</v>
      </c>
      <c r="I38" s="89" t="str">
        <f>VLOOKUP($K38,Startovka!$B$3:$J$292,9,FALSE())</f>
        <v>Kanice</v>
      </c>
      <c r="J38" s="4" t="str">
        <f>VLOOKUP($K38,Startovka!$B$3:$J$292,8,FALSE())</f>
        <v>M</v>
      </c>
      <c r="K38" s="4">
        <f t="shared" si="2"/>
        <v>37</v>
      </c>
      <c r="L38" s="4">
        <f>COUNTIF(J$4:J38,J38)</f>
        <v>13</v>
      </c>
      <c r="M38" s="114">
        <f t="shared" si="4"/>
        <v>0.01579861111111125</v>
      </c>
      <c r="N38" s="114">
        <f t="shared" si="6"/>
        <v>0.003252314814814916</v>
      </c>
      <c r="O38" s="96">
        <f t="shared" si="9"/>
        <v>45</v>
      </c>
      <c r="P38" t="str">
        <f t="shared" si="7"/>
        <v>M</v>
      </c>
      <c r="Q38">
        <f>COUNTIF(P$5:P38,P38)</f>
        <v>30</v>
      </c>
      <c r="R38" s="263">
        <v>34</v>
      </c>
      <c r="S38" s="263">
        <v>41</v>
      </c>
      <c r="T38" s="263">
        <v>1</v>
      </c>
      <c r="U38" s="263"/>
    </row>
    <row r="39" spans="1:21" ht="11.25" customHeight="1">
      <c r="A39" s="10" t="e">
        <f>MATCH(K39,$K$3:K38,0)</f>
        <v>#N/A</v>
      </c>
      <c r="B39" s="88" t="s">
        <v>109</v>
      </c>
      <c r="C39" s="223">
        <v>0.7454166666666667</v>
      </c>
      <c r="D39" s="112">
        <f t="shared" si="0"/>
        <v>0.015960648148148238</v>
      </c>
      <c r="E39" s="2" t="str">
        <f t="shared" si="8"/>
        <v>5  MV2</v>
      </c>
      <c r="F39" s="95">
        <v>35</v>
      </c>
      <c r="G39" s="3" t="str">
        <f>VLOOKUP($K39,Startovka!$B$3:$J$292,6,FALSE())</f>
        <v>Novák Zdeněk</v>
      </c>
      <c r="H39" s="4">
        <f>VLOOKUP($K39,Startovka!$B$3:$J$292,7,FALSE())</f>
        <v>1961</v>
      </c>
      <c r="I39" s="89" t="str">
        <f>VLOOKUP($K39,Startovka!$B$3:$J$292,9,FALSE())</f>
        <v>Horizont Kola Novák Blansko</v>
      </c>
      <c r="J39" s="4" t="str">
        <f>VLOOKUP($K39,Startovka!$B$3:$J$292,8,FALSE())</f>
        <v>MV2</v>
      </c>
      <c r="K39" s="4">
        <f t="shared" si="2"/>
        <v>41</v>
      </c>
      <c r="L39" s="4">
        <f>COUNTIF(J$4:J39,J39)</f>
        <v>5</v>
      </c>
      <c r="M39" s="114">
        <f t="shared" si="4"/>
        <v>0.015960648148148238</v>
      </c>
      <c r="N39" s="114">
        <f t="shared" si="6"/>
        <v>0.0034143518518519045</v>
      </c>
      <c r="O39" s="96">
        <f t="shared" si="9"/>
        <v>44</v>
      </c>
      <c r="P39" t="str">
        <f t="shared" si="7"/>
        <v>M</v>
      </c>
      <c r="Q39">
        <f>COUNTIF(P$5:P39,P39)</f>
        <v>31</v>
      </c>
      <c r="R39" s="263">
        <v>35</v>
      </c>
      <c r="S39" s="263">
        <v>40</v>
      </c>
      <c r="T39" s="263"/>
      <c r="U39" s="263"/>
    </row>
    <row r="40" spans="1:21" ht="11.25" customHeight="1">
      <c r="A40" s="10" t="e">
        <f>MATCH(K40,$K$3:K39,0)</f>
        <v>#N/A</v>
      </c>
      <c r="B40" s="88" t="s">
        <v>493</v>
      </c>
      <c r="C40" s="223">
        <v>0.7454861111111111</v>
      </c>
      <c r="D40" s="112">
        <f t="shared" si="0"/>
        <v>0.016030092592592582</v>
      </c>
      <c r="E40" s="2" t="str">
        <f t="shared" si="8"/>
        <v>14  M</v>
      </c>
      <c r="F40" s="95">
        <v>36</v>
      </c>
      <c r="G40" s="3" t="str">
        <f>VLOOKUP($K40,Startovka!$B$3:$J$292,6,FALSE())</f>
        <v>Procházka Jan</v>
      </c>
      <c r="H40" s="4">
        <f>VLOOKUP($K40,Startovka!$B$3:$J$292,7,FALSE())</f>
        <v>1979</v>
      </c>
      <c r="I40" s="89" t="str">
        <f>VLOOKUP($K40,Startovka!$B$3:$J$292,9,FALSE())</f>
        <v>Ráječko</v>
      </c>
      <c r="J40" s="4" t="str">
        <f>VLOOKUP($K40,Startovka!$B$3:$J$292,8,FALSE())</f>
        <v>M</v>
      </c>
      <c r="K40" s="4">
        <f t="shared" si="2"/>
        <v>59</v>
      </c>
      <c r="L40" s="4">
        <f>COUNTIF(J$4:J40,J40)</f>
        <v>14</v>
      </c>
      <c r="M40" s="114">
        <f t="shared" si="4"/>
        <v>0.016030092592592582</v>
      </c>
      <c r="N40" s="114">
        <f t="shared" si="6"/>
        <v>0.0034837962962962488</v>
      </c>
      <c r="O40" s="96">
        <f t="shared" si="9"/>
        <v>43</v>
      </c>
      <c r="P40" t="str">
        <f t="shared" si="7"/>
        <v>M</v>
      </c>
      <c r="Q40">
        <f>COUNTIF(P$5:P40,P40)</f>
        <v>32</v>
      </c>
      <c r="R40" s="263">
        <v>36</v>
      </c>
      <c r="S40" s="263">
        <v>39</v>
      </c>
      <c r="T40" s="263"/>
      <c r="U40" s="263"/>
    </row>
    <row r="41" spans="1:21" ht="11.25" customHeight="1">
      <c r="A41" s="10" t="e">
        <f>MATCH(K41,$K$3:K40,0)</f>
        <v>#N/A</v>
      </c>
      <c r="B41" s="88" t="s">
        <v>503</v>
      </c>
      <c r="C41" s="223">
        <v>0.7455324074074073</v>
      </c>
      <c r="D41" s="112">
        <f t="shared" si="0"/>
        <v>0.01607638888888885</v>
      </c>
      <c r="E41" s="2" t="str">
        <f t="shared" si="8"/>
        <v>2  Ž</v>
      </c>
      <c r="F41" s="95">
        <v>37</v>
      </c>
      <c r="G41" s="3" t="str">
        <f>VLOOKUP($K41,Startovka!$B$3:$J$292,6,FALSE())</f>
        <v>Tesařová Markéta</v>
      </c>
      <c r="H41" s="4">
        <f>VLOOKUP($K41,Startovka!$B$3:$J$292,7,FALSE())</f>
        <v>1994</v>
      </c>
      <c r="I41" s="89" t="str">
        <f>VLOOKUP($K41,Startovka!$B$3:$J$292,9,FALSE())</f>
        <v>GYMBOS</v>
      </c>
      <c r="J41" s="4" t="str">
        <f>VLOOKUP($K41,Startovka!$B$3:$J$292,8,FALSE())</f>
        <v>Ž</v>
      </c>
      <c r="K41" s="4">
        <f t="shared" si="2"/>
        <v>51</v>
      </c>
      <c r="L41" s="4">
        <f>COUNTIF(J$4:J41,J41)</f>
        <v>2</v>
      </c>
      <c r="M41" s="114">
        <f t="shared" si="4"/>
        <v>0.01607638888888885</v>
      </c>
      <c r="N41" s="114">
        <f t="shared" si="6"/>
        <v>0.0035300925925925153</v>
      </c>
      <c r="O41" s="96">
        <f t="shared" si="9"/>
        <v>36</v>
      </c>
      <c r="P41" t="str">
        <f t="shared" si="7"/>
        <v>Ž</v>
      </c>
      <c r="Q41">
        <f>COUNTIF(P$5:P41,P41)</f>
        <v>2</v>
      </c>
      <c r="R41" s="263">
        <v>37</v>
      </c>
      <c r="S41" s="263">
        <v>38</v>
      </c>
      <c r="T41" s="263"/>
      <c r="U41" s="263"/>
    </row>
    <row r="42" spans="1:21" ht="11.25" customHeight="1">
      <c r="A42" s="10" t="e">
        <f>MATCH(K42,$K$3:K41,0)</f>
        <v>#N/A</v>
      </c>
      <c r="B42" s="88" t="s">
        <v>84</v>
      </c>
      <c r="C42" s="223">
        <v>0.7455555555555556</v>
      </c>
      <c r="D42" s="112">
        <f t="shared" si="0"/>
        <v>0.016099537037037148</v>
      </c>
      <c r="E42" s="2" t="str">
        <f t="shared" si="8"/>
        <v>1  MV3</v>
      </c>
      <c r="F42" s="95">
        <v>38</v>
      </c>
      <c r="G42" s="3" t="str">
        <f>VLOOKUP($K42,Startovka!$B$3:$J$292,6,FALSE())</f>
        <v>Stráník Aleš</v>
      </c>
      <c r="H42" s="4">
        <f>VLOOKUP($K42,Startovka!$B$3:$J$292,7,FALSE())</f>
        <v>1950</v>
      </c>
      <c r="I42" s="89" t="str">
        <f>VLOOKUP($K42,Startovka!$B$3:$J$292,9,FALSE())</f>
        <v>Blansko</v>
      </c>
      <c r="J42" s="4" t="str">
        <f>VLOOKUP($K42,Startovka!$B$3:$J$292,8,FALSE())</f>
        <v>MV3</v>
      </c>
      <c r="K42" s="4">
        <f t="shared" si="2"/>
        <v>16</v>
      </c>
      <c r="L42" s="4">
        <f>COUNTIF(J$4:J42,J42)</f>
        <v>1</v>
      </c>
      <c r="M42" s="114">
        <f t="shared" si="4"/>
        <v>0.016099537037037148</v>
      </c>
      <c r="N42" s="114">
        <f t="shared" si="6"/>
        <v>0.003553240740740815</v>
      </c>
      <c r="O42" s="96">
        <f t="shared" si="9"/>
        <v>42</v>
      </c>
      <c r="P42" t="str">
        <f t="shared" si="7"/>
        <v>M</v>
      </c>
      <c r="Q42">
        <f>COUNTIF(P$5:P42,P42)</f>
        <v>33</v>
      </c>
      <c r="R42" s="263">
        <v>38</v>
      </c>
      <c r="S42" s="263">
        <v>37</v>
      </c>
      <c r="T42" s="263"/>
      <c r="U42" s="263"/>
    </row>
    <row r="43" spans="1:21" ht="11.25" customHeight="1">
      <c r="A43" s="10" t="e">
        <f>MATCH(K43,$K$3:K42,0)</f>
        <v>#N/A</v>
      </c>
      <c r="B43" s="88" t="s">
        <v>71</v>
      </c>
      <c r="C43" s="223">
        <v>0.7455902777777778</v>
      </c>
      <c r="D43" s="112">
        <f t="shared" si="0"/>
        <v>0.016134259259259265</v>
      </c>
      <c r="E43" s="2" t="str">
        <f t="shared" si="8"/>
        <v>6  MV2</v>
      </c>
      <c r="F43" s="95">
        <v>39</v>
      </c>
      <c r="G43" s="3" t="str">
        <f>VLOOKUP($K43,Startovka!$B$3:$J$292,6,FALSE())</f>
        <v>Šperka Oldřich</v>
      </c>
      <c r="H43" s="4">
        <f>VLOOKUP($K43,Startovka!$B$3:$J$292,7,FALSE())</f>
        <v>1956</v>
      </c>
      <c r="I43" s="89" t="str">
        <f>VLOOKUP($K43,Startovka!$B$3:$J$292,9,FALSE())</f>
        <v>Jedovnice</v>
      </c>
      <c r="J43" s="4" t="str">
        <f>VLOOKUP($K43,Startovka!$B$3:$J$292,8,FALSE())</f>
        <v>MV2</v>
      </c>
      <c r="K43" s="4">
        <f t="shared" si="2"/>
        <v>15</v>
      </c>
      <c r="L43" s="4">
        <f>COUNTIF(J$4:J43,J43)</f>
        <v>6</v>
      </c>
      <c r="M43" s="114">
        <f t="shared" si="4"/>
        <v>0.016134259259259265</v>
      </c>
      <c r="N43" s="114">
        <f t="shared" si="6"/>
        <v>0.0035879629629629317</v>
      </c>
      <c r="O43" s="96">
        <f t="shared" si="9"/>
        <v>41</v>
      </c>
      <c r="P43" t="str">
        <f t="shared" si="7"/>
        <v>M</v>
      </c>
      <c r="Q43">
        <f>COUNTIF(P$5:P43,P43)</f>
        <v>34</v>
      </c>
      <c r="R43" s="263">
        <v>39</v>
      </c>
      <c r="S43" s="263">
        <v>36</v>
      </c>
      <c r="T43" s="263"/>
      <c r="U43" s="263"/>
    </row>
    <row r="44" spans="1:21" ht="11.25" customHeight="1">
      <c r="A44" s="10" t="e">
        <f>MATCH(K44,$K$3:K43,0)</f>
        <v>#N/A</v>
      </c>
      <c r="B44" s="88" t="s">
        <v>76</v>
      </c>
      <c r="C44" s="223">
        <v>0.7456018518518519</v>
      </c>
      <c r="D44" s="112">
        <f t="shared" si="0"/>
        <v>0.016145833333333415</v>
      </c>
      <c r="E44" s="2" t="str">
        <f t="shared" si="8"/>
        <v>1  ŽV</v>
      </c>
      <c r="F44" s="95">
        <v>40</v>
      </c>
      <c r="G44" s="3" t="str">
        <f>VLOOKUP($K44,Startovka!$B$3:$J$292,6,FALSE())</f>
        <v>Hynštová Marie</v>
      </c>
      <c r="H44" s="4">
        <f>VLOOKUP($K44,Startovka!$B$3:$J$292,7,FALSE())</f>
        <v>1957</v>
      </c>
      <c r="I44" s="89" t="str">
        <f>VLOOKUP($K44,Startovka!$B$3:$J$292,9,FALSE())</f>
        <v>Vyškov</v>
      </c>
      <c r="J44" s="4" t="str">
        <f>VLOOKUP($K44,Startovka!$B$3:$J$292,8,FALSE())</f>
        <v>ŽV</v>
      </c>
      <c r="K44" s="4">
        <f t="shared" si="2"/>
        <v>10</v>
      </c>
      <c r="L44" s="4">
        <f>COUNTIF(J$4:J44,J44)</f>
        <v>1</v>
      </c>
      <c r="M44" s="114">
        <f t="shared" si="4"/>
        <v>0.016145833333333415</v>
      </c>
      <c r="N44" s="114">
        <f t="shared" si="6"/>
        <v>0.0035995370370370816</v>
      </c>
      <c r="O44" s="96">
        <f t="shared" si="9"/>
        <v>33</v>
      </c>
      <c r="P44" t="str">
        <f t="shared" si="7"/>
        <v>Ž</v>
      </c>
      <c r="Q44">
        <f>COUNTIF(P$5:P44,P44)</f>
        <v>3</v>
      </c>
      <c r="R44" s="263">
        <v>40</v>
      </c>
      <c r="S44" s="263">
        <v>35</v>
      </c>
      <c r="T44" s="263"/>
      <c r="U44" s="263"/>
    </row>
    <row r="45" spans="1:21" ht="11.25" customHeight="1">
      <c r="A45" s="10" t="e">
        <f>MATCH(K45,$K$3:K44,0)</f>
        <v>#N/A</v>
      </c>
      <c r="B45" s="88" t="s">
        <v>520</v>
      </c>
      <c r="C45" s="223">
        <v>0.7457291666666667</v>
      </c>
      <c r="D45" s="112">
        <f t="shared" si="0"/>
        <v>0.016273148148148175</v>
      </c>
      <c r="E45" s="2" t="str">
        <f t="shared" si="8"/>
        <v>15  M</v>
      </c>
      <c r="F45" s="95">
        <v>41</v>
      </c>
      <c r="G45" s="3" t="str">
        <f>VLOOKUP($K45,Startovka!$B$3:$J$292,6,FALSE())</f>
        <v>Skoták Hynek</v>
      </c>
      <c r="H45" s="4">
        <f>VLOOKUP($K45,Startovka!$B$3:$J$292,7,FALSE())</f>
        <v>1977</v>
      </c>
      <c r="I45" s="89" t="str">
        <f>VLOOKUP($K45,Startovka!$B$3:$J$292,9,FALSE())</f>
        <v>Extreme Life</v>
      </c>
      <c r="J45" s="4" t="str">
        <f>VLOOKUP($K45,Startovka!$B$3:$J$292,8,FALSE())</f>
        <v>M</v>
      </c>
      <c r="K45" s="4">
        <f t="shared" si="2"/>
        <v>63</v>
      </c>
      <c r="L45" s="4">
        <f>COUNTIF(J$4:J45,J45)</f>
        <v>15</v>
      </c>
      <c r="M45" s="114">
        <f t="shared" si="4"/>
        <v>0.016273148148148175</v>
      </c>
      <c r="N45" s="114">
        <f t="shared" si="6"/>
        <v>0.0037268518518518423</v>
      </c>
      <c r="O45" s="96">
        <f t="shared" si="9"/>
        <v>40</v>
      </c>
      <c r="P45" t="str">
        <f t="shared" si="7"/>
        <v>M</v>
      </c>
      <c r="Q45">
        <f>COUNTIF(P$5:P45,P45)</f>
        <v>35</v>
      </c>
      <c r="R45" s="263">
        <v>41</v>
      </c>
      <c r="S45" s="263">
        <v>34</v>
      </c>
      <c r="T45" s="263"/>
      <c r="U45" s="263"/>
    </row>
    <row r="46" spans="1:21" ht="11.25" customHeight="1">
      <c r="A46" s="10" t="e">
        <f>MATCH(K46,$K$3:K45,0)</f>
        <v>#N/A</v>
      </c>
      <c r="B46" s="88" t="s">
        <v>514</v>
      </c>
      <c r="C46" s="223">
        <v>0.7457638888888889</v>
      </c>
      <c r="D46" s="112">
        <f t="shared" si="0"/>
        <v>0.016307870370370403</v>
      </c>
      <c r="E46" s="2" t="str">
        <f t="shared" si="8"/>
        <v>14  MV1</v>
      </c>
      <c r="F46" s="95">
        <v>42</v>
      </c>
      <c r="G46" s="3" t="str">
        <f>VLOOKUP($K46,Startovka!$B$3:$J$292,6,FALSE())</f>
        <v>Skoták Jiří</v>
      </c>
      <c r="H46" s="4">
        <f>VLOOKUP($K46,Startovka!$B$3:$J$292,7,FALSE())</f>
        <v>1964</v>
      </c>
      <c r="I46" s="89" t="str">
        <f>VLOOKUP($K46,Startovka!$B$3:$J$292,9,FALSE())</f>
        <v>SC Ráječko</v>
      </c>
      <c r="J46" s="4" t="str">
        <f>VLOOKUP($K46,Startovka!$B$3:$J$292,8,FALSE())</f>
        <v>MV1</v>
      </c>
      <c r="K46" s="4">
        <f t="shared" si="2"/>
        <v>64</v>
      </c>
      <c r="L46" s="4">
        <f>COUNTIF(J$4:J46,J46)</f>
        <v>14</v>
      </c>
      <c r="M46" s="114">
        <f t="shared" si="4"/>
        <v>0.016307870370370403</v>
      </c>
      <c r="N46" s="114">
        <f t="shared" si="6"/>
        <v>0.00376157407407407</v>
      </c>
      <c r="O46" s="96">
        <f t="shared" si="9"/>
        <v>39</v>
      </c>
      <c r="P46" t="str">
        <f t="shared" si="7"/>
        <v>M</v>
      </c>
      <c r="Q46">
        <f>COUNTIF(P$5:P46,P46)</f>
        <v>36</v>
      </c>
      <c r="R46" s="263">
        <v>42</v>
      </c>
      <c r="S46" s="263">
        <v>33</v>
      </c>
      <c r="T46" s="263"/>
      <c r="U46" s="263"/>
    </row>
    <row r="47" spans="1:21" ht="11.25" customHeight="1">
      <c r="A47" s="10" t="e">
        <f>MATCH(K47,$K$3:K46,0)</f>
        <v>#N/A</v>
      </c>
      <c r="B47" s="88" t="s">
        <v>89</v>
      </c>
      <c r="C47" s="223">
        <v>0.745775462962963</v>
      </c>
      <c r="D47" s="112">
        <f t="shared" si="0"/>
        <v>0.016319444444444553</v>
      </c>
      <c r="E47" s="2" t="str">
        <f t="shared" si="8"/>
        <v>3  Ž</v>
      </c>
      <c r="F47" s="95">
        <v>43</v>
      </c>
      <c r="G47" s="3" t="str">
        <f>VLOOKUP($K47,Startovka!$B$3:$J$292,6,FALSE())</f>
        <v>Roučková Martina</v>
      </c>
      <c r="H47" s="4">
        <f>VLOOKUP($K47,Startovka!$B$3:$J$292,7,FALSE())</f>
        <v>1975</v>
      </c>
      <c r="I47" s="89" t="str">
        <f>VLOOKUP($K47,Startovka!$B$3:$J$292,9,FALSE())</f>
        <v>Sokol Blansko</v>
      </c>
      <c r="J47" s="4" t="str">
        <f>VLOOKUP($K47,Startovka!$B$3:$J$292,8,FALSE())</f>
        <v>Ž</v>
      </c>
      <c r="K47" s="4">
        <f t="shared" si="2"/>
        <v>26</v>
      </c>
      <c r="L47" s="4">
        <f>COUNTIF(J$4:J47,J47)</f>
        <v>3</v>
      </c>
      <c r="M47" s="114">
        <f t="shared" si="4"/>
        <v>0.016319444444444553</v>
      </c>
      <c r="N47" s="114">
        <f t="shared" si="6"/>
        <v>0.00377314814814822</v>
      </c>
      <c r="O47" s="96">
        <f t="shared" si="9"/>
        <v>31</v>
      </c>
      <c r="P47" t="str">
        <f t="shared" si="7"/>
        <v>Ž</v>
      </c>
      <c r="Q47">
        <f>COUNTIF(P$5:P47,P47)</f>
        <v>4</v>
      </c>
      <c r="R47" s="263">
        <v>43</v>
      </c>
      <c r="S47" s="263">
        <v>32</v>
      </c>
      <c r="T47" s="263"/>
      <c r="U47" s="263"/>
    </row>
    <row r="48" spans="1:21" ht="11.25" customHeight="1">
      <c r="A48" s="10" t="e">
        <f>MATCH(K48,$K$3:K47,0)</f>
        <v>#N/A</v>
      </c>
      <c r="B48" s="88" t="s">
        <v>108</v>
      </c>
      <c r="C48" s="223">
        <v>0.7458449074074074</v>
      </c>
      <c r="D48" s="112">
        <f t="shared" si="0"/>
        <v>0.016388888888888897</v>
      </c>
      <c r="E48" s="2" t="str">
        <f t="shared" si="8"/>
        <v>15  MV1</v>
      </c>
      <c r="F48" s="95">
        <v>44</v>
      </c>
      <c r="G48" s="3" t="str">
        <f>VLOOKUP($K48,Startovka!$B$3:$J$292,6,FALSE())</f>
        <v>Pekárek Michal</v>
      </c>
      <c r="H48" s="4">
        <f>VLOOKUP($K48,Startovka!$B$3:$J$292,7,FALSE())</f>
        <v>1970</v>
      </c>
      <c r="I48" s="89" t="str">
        <f>VLOOKUP($K48,Startovka!$B$3:$J$292,9,FALSE())</f>
        <v>Blansko</v>
      </c>
      <c r="J48" s="4" t="str">
        <f>VLOOKUP($K48,Startovka!$B$3:$J$292,8,FALSE())</f>
        <v>MV1</v>
      </c>
      <c r="K48" s="4">
        <f t="shared" si="2"/>
        <v>40</v>
      </c>
      <c r="L48" s="4">
        <f>COUNTIF(J$4:J48,J48)</f>
        <v>15</v>
      </c>
      <c r="M48" s="114">
        <f t="shared" si="4"/>
        <v>0.016388888888888897</v>
      </c>
      <c r="N48" s="114">
        <f t="shared" si="6"/>
        <v>0.003842592592592564</v>
      </c>
      <c r="O48" s="96">
        <f t="shared" si="9"/>
        <v>38</v>
      </c>
      <c r="P48" t="str">
        <f t="shared" si="7"/>
        <v>M</v>
      </c>
      <c r="Q48">
        <f>COUNTIF(P$5:P48,P48)</f>
        <v>37</v>
      </c>
      <c r="R48" s="263">
        <v>44</v>
      </c>
      <c r="S48" s="263">
        <v>31</v>
      </c>
      <c r="T48" s="263"/>
      <c r="U48" s="263"/>
    </row>
    <row r="49" spans="1:21" ht="11.25" customHeight="1">
      <c r="A49" s="10" t="e">
        <f>MATCH(K49,$K$3:K48,0)</f>
        <v>#N/A</v>
      </c>
      <c r="B49" s="88" t="s">
        <v>66</v>
      </c>
      <c r="C49" s="223">
        <v>0.745914351851852</v>
      </c>
      <c r="D49" s="112">
        <f t="shared" si="0"/>
        <v>0.016458333333333464</v>
      </c>
      <c r="E49" s="2" t="str">
        <f t="shared" si="8"/>
        <v>16  MV1</v>
      </c>
      <c r="F49" s="95">
        <v>45</v>
      </c>
      <c r="G49" s="3" t="str">
        <f>VLOOKUP($K49,Startovka!$B$3:$J$292,6,FALSE())</f>
        <v>Münster Libor</v>
      </c>
      <c r="H49" s="4">
        <f>VLOOKUP($K49,Startovka!$B$3:$J$292,7,FALSE())</f>
        <v>1966</v>
      </c>
      <c r="I49" s="89" t="str">
        <f>VLOOKUP($K49,Startovka!$B$3:$J$292,9,FALSE())</f>
        <v>Blansko</v>
      </c>
      <c r="J49" s="4" t="str">
        <f>VLOOKUP($K49,Startovka!$B$3:$J$292,8,FALSE())</f>
        <v>MV1</v>
      </c>
      <c r="K49" s="4">
        <f t="shared" si="2"/>
        <v>6</v>
      </c>
      <c r="L49" s="4">
        <f>COUNTIF(J$4:J49,J49)</f>
        <v>16</v>
      </c>
      <c r="M49" s="114">
        <f t="shared" si="4"/>
        <v>0.016458333333333464</v>
      </c>
      <c r="N49" s="114">
        <f t="shared" si="6"/>
        <v>0.0039120370370371305</v>
      </c>
      <c r="O49" s="96">
        <f t="shared" si="9"/>
        <v>37</v>
      </c>
      <c r="P49" t="str">
        <f t="shared" si="7"/>
        <v>M</v>
      </c>
      <c r="Q49">
        <f>COUNTIF(P$5:P49,P49)</f>
        <v>38</v>
      </c>
      <c r="R49" s="263">
        <v>45</v>
      </c>
      <c r="S49" s="263">
        <v>30</v>
      </c>
      <c r="T49" s="263"/>
      <c r="U49" s="263"/>
    </row>
    <row r="50" spans="1:21" ht="11.25" customHeight="1">
      <c r="A50" s="10" t="e">
        <f>MATCH(K50,$K$3:K49,0)</f>
        <v>#N/A</v>
      </c>
      <c r="B50" s="88" t="s">
        <v>72</v>
      </c>
      <c r="C50" s="223">
        <v>0.746099537037037</v>
      </c>
      <c r="D50" s="112">
        <f t="shared" si="0"/>
        <v>0.01664351851851853</v>
      </c>
      <c r="E50" s="2" t="str">
        <f t="shared" si="8"/>
        <v>16  M</v>
      </c>
      <c r="F50" s="95">
        <v>46</v>
      </c>
      <c r="G50" s="3" t="str">
        <f>VLOOKUP($K50,Startovka!$B$3:$J$292,6,FALSE())</f>
        <v>Kolář Vít</v>
      </c>
      <c r="H50" s="4">
        <f>VLOOKUP($K50,Startovka!$B$3:$J$292,7,FALSE())</f>
        <v>1980</v>
      </c>
      <c r="I50" s="89" t="str">
        <f>VLOOKUP($K50,Startovka!$B$3:$J$292,9,FALSE())</f>
        <v>Blansko</v>
      </c>
      <c r="J50" s="4" t="str">
        <f>VLOOKUP($K50,Startovka!$B$3:$J$292,8,FALSE())</f>
        <v>M</v>
      </c>
      <c r="K50" s="4">
        <f t="shared" si="2"/>
        <v>32</v>
      </c>
      <c r="L50" s="4">
        <f>COUNTIF(J$4:J50,J50)</f>
        <v>16</v>
      </c>
      <c r="M50" s="114">
        <f t="shared" si="4"/>
        <v>0.01664351851851853</v>
      </c>
      <c r="N50" s="114">
        <f t="shared" si="6"/>
        <v>0.0040972222222221966</v>
      </c>
      <c r="O50" s="96">
        <f t="shared" si="9"/>
        <v>36</v>
      </c>
      <c r="P50" t="str">
        <f t="shared" si="7"/>
        <v>M</v>
      </c>
      <c r="Q50">
        <f>COUNTIF(P$5:P50,P50)</f>
        <v>39</v>
      </c>
      <c r="R50" s="263">
        <v>46</v>
      </c>
      <c r="S50" s="263">
        <v>29</v>
      </c>
      <c r="T50" s="263"/>
      <c r="U50" s="263"/>
    </row>
    <row r="51" spans="1:21" ht="11.25" customHeight="1">
      <c r="A51" s="10" t="e">
        <f>MATCH(K51,$K$3:K50,0)</f>
        <v>#N/A</v>
      </c>
      <c r="B51" s="88" t="s">
        <v>79</v>
      </c>
      <c r="C51" s="223">
        <v>0.7461689814814815</v>
      </c>
      <c r="D51" s="112">
        <f t="shared" si="0"/>
        <v>0.016712962962962985</v>
      </c>
      <c r="E51" s="2" t="str">
        <f t="shared" si="8"/>
        <v>2  ŽV</v>
      </c>
      <c r="F51" s="95">
        <v>47</v>
      </c>
      <c r="G51" s="3" t="str">
        <f>VLOOKUP($K51,Startovka!$B$3:$J$292,6,FALSE())</f>
        <v>Žákovská Alena</v>
      </c>
      <c r="H51" s="4">
        <f>VLOOKUP($K51,Startovka!$B$3:$J$292,7,FALSE())</f>
        <v>1962</v>
      </c>
      <c r="I51" s="89" t="str">
        <f>VLOOKUP($K51,Startovka!$B$3:$J$292,9,FALSE())</f>
        <v>Horizont Kola Novák Blansko</v>
      </c>
      <c r="J51" s="4" t="str">
        <f>VLOOKUP($K51,Startovka!$B$3:$J$292,8,FALSE())</f>
        <v>ŽV</v>
      </c>
      <c r="K51" s="4">
        <f t="shared" si="2"/>
        <v>25</v>
      </c>
      <c r="L51" s="4">
        <f>COUNTIF(J$4:J51,J51)</f>
        <v>2</v>
      </c>
      <c r="M51" s="114">
        <f t="shared" si="4"/>
        <v>0.016712962962962985</v>
      </c>
      <c r="N51" s="114">
        <f t="shared" si="6"/>
        <v>0.004166666666666652</v>
      </c>
      <c r="O51" s="96">
        <f t="shared" si="9"/>
        <v>30</v>
      </c>
      <c r="P51" t="str">
        <f t="shared" si="7"/>
        <v>Ž</v>
      </c>
      <c r="Q51">
        <f>COUNTIF(P$5:P51,P51)</f>
        <v>5</v>
      </c>
      <c r="R51" s="263">
        <v>47</v>
      </c>
      <c r="S51" s="263">
        <v>28</v>
      </c>
      <c r="T51" s="263"/>
      <c r="U51" s="263"/>
    </row>
    <row r="52" spans="1:21" ht="11.25" customHeight="1">
      <c r="A52" s="10" t="e">
        <f>MATCH(K52,$K$3:K51,0)</f>
        <v>#N/A</v>
      </c>
      <c r="B52" s="88" t="s">
        <v>78</v>
      </c>
      <c r="C52" s="223">
        <v>0.7462615740740741</v>
      </c>
      <c r="D52" s="112">
        <f t="shared" si="0"/>
        <v>0.01680555555555563</v>
      </c>
      <c r="E52" s="2" t="str">
        <f t="shared" si="8"/>
        <v>2  MV3</v>
      </c>
      <c r="F52" s="95">
        <v>48</v>
      </c>
      <c r="G52" s="3" t="str">
        <f>VLOOKUP($K52,Startovka!$B$3:$J$292,6,FALSE())</f>
        <v>Brtník Jiří</v>
      </c>
      <c r="H52" s="4">
        <f>VLOOKUP($K52,Startovka!$B$3:$J$292,7,FALSE())</f>
        <v>1952</v>
      </c>
      <c r="I52" s="89" t="str">
        <f>VLOOKUP($K52,Startovka!$B$3:$J$292,9,FALSE())</f>
        <v>Babice nad Svitavou</v>
      </c>
      <c r="J52" s="4" t="str">
        <f>VLOOKUP($K52,Startovka!$B$3:$J$292,8,FALSE())</f>
        <v>MV3</v>
      </c>
      <c r="K52" s="4">
        <f t="shared" si="2"/>
        <v>34</v>
      </c>
      <c r="L52" s="4">
        <f>COUNTIF(J$4:J52,J52)</f>
        <v>2</v>
      </c>
      <c r="M52" s="114">
        <f t="shared" si="4"/>
        <v>0.01680555555555563</v>
      </c>
      <c r="N52" s="114">
        <f t="shared" si="6"/>
        <v>0.004259259259259296</v>
      </c>
      <c r="O52" s="96">
        <f t="shared" si="9"/>
        <v>35</v>
      </c>
      <c r="P52" t="str">
        <f t="shared" si="7"/>
        <v>M</v>
      </c>
      <c r="Q52">
        <f>COUNTIF(P$5:P52,P52)</f>
        <v>40</v>
      </c>
      <c r="R52" s="263">
        <v>48</v>
      </c>
      <c r="S52" s="263">
        <v>27</v>
      </c>
      <c r="T52" s="263"/>
      <c r="U52" s="263"/>
    </row>
    <row r="53" spans="1:21" ht="11.25" customHeight="1">
      <c r="A53" s="10" t="e">
        <f>MATCH(K53,$K$3:K52,0)</f>
        <v>#N/A</v>
      </c>
      <c r="B53" s="88" t="s">
        <v>77</v>
      </c>
      <c r="C53" s="223">
        <v>0.7463078703703704</v>
      </c>
      <c r="D53" s="112">
        <f t="shared" si="0"/>
        <v>0.016851851851851896</v>
      </c>
      <c r="E53" s="2" t="str">
        <f t="shared" si="8"/>
        <v>3  MV3</v>
      </c>
      <c r="F53" s="95">
        <v>49</v>
      </c>
      <c r="G53" s="3" t="str">
        <f>VLOOKUP($K53,Startovka!$B$3:$J$292,6,FALSE())</f>
        <v>Kunrt Miroslav</v>
      </c>
      <c r="H53" s="4">
        <f>VLOOKUP($K53,Startovka!$B$3:$J$292,7,FALSE())</f>
        <v>1949</v>
      </c>
      <c r="I53" s="89" t="str">
        <f>VLOOKUP($K53,Startovka!$B$3:$J$292,9,FALSE())</f>
        <v>HžPProstějov</v>
      </c>
      <c r="J53" s="4" t="str">
        <f>VLOOKUP($K53,Startovka!$B$3:$J$292,8,FALSE())</f>
        <v>MV3</v>
      </c>
      <c r="K53" s="4">
        <f t="shared" si="2"/>
        <v>27</v>
      </c>
      <c r="L53" s="4">
        <f>COUNTIF(J$4:J53,J53)</f>
        <v>3</v>
      </c>
      <c r="M53" s="114">
        <f t="shared" si="4"/>
        <v>0.016851851851851896</v>
      </c>
      <c r="N53" s="114">
        <f t="shared" si="6"/>
        <v>0.0043055555555555625</v>
      </c>
      <c r="O53" s="96">
        <f t="shared" si="9"/>
        <v>34</v>
      </c>
      <c r="P53" t="str">
        <f t="shared" si="7"/>
        <v>M</v>
      </c>
      <c r="Q53">
        <f>COUNTIF(P$5:P53,P53)</f>
        <v>41</v>
      </c>
      <c r="R53" s="263">
        <v>49</v>
      </c>
      <c r="S53" s="263">
        <v>26</v>
      </c>
      <c r="T53" s="263"/>
      <c r="U53" s="263"/>
    </row>
    <row r="54" spans="1:21" ht="11.25" customHeight="1">
      <c r="A54" s="10" t="e">
        <f>MATCH(K54,$K$3:K53,0)</f>
        <v>#N/A</v>
      </c>
      <c r="B54" s="88" t="s">
        <v>107</v>
      </c>
      <c r="C54" s="223">
        <v>0.7463773148148148</v>
      </c>
      <c r="D54" s="112">
        <f t="shared" si="0"/>
        <v>0.01692129629629635</v>
      </c>
      <c r="E54" s="2" t="str">
        <f t="shared" si="8"/>
        <v>4  Ž</v>
      </c>
      <c r="F54" s="95">
        <v>50</v>
      </c>
      <c r="G54" s="3" t="str">
        <f>VLOOKUP($K54,Startovka!$B$3:$J$292,6,FALSE())</f>
        <v>Krejsová Petra</v>
      </c>
      <c r="H54" s="4">
        <f>VLOOKUP($K54,Startovka!$B$3:$J$292,7,FALSE())</f>
        <v>1979</v>
      </c>
      <c r="I54" s="89" t="str">
        <f>VLOOKUP($K54,Startovka!$B$3:$J$292,9,FALSE())</f>
        <v>Auto RZ Boskovice</v>
      </c>
      <c r="J54" s="4" t="str">
        <f>VLOOKUP($K54,Startovka!$B$3:$J$292,8,FALSE())</f>
        <v>Ž</v>
      </c>
      <c r="K54" s="4">
        <f t="shared" si="2"/>
        <v>38</v>
      </c>
      <c r="L54" s="4">
        <f>COUNTIF(J$4:J54,J54)</f>
        <v>4</v>
      </c>
      <c r="M54" s="114">
        <f t="shared" si="4"/>
        <v>0.01692129629629635</v>
      </c>
      <c r="N54" s="114">
        <f t="shared" si="6"/>
        <v>0.004375000000000018</v>
      </c>
      <c r="O54" s="96">
        <f t="shared" si="9"/>
        <v>29</v>
      </c>
      <c r="P54" t="str">
        <f t="shared" si="7"/>
        <v>Ž</v>
      </c>
      <c r="Q54">
        <f>COUNTIF(P$5:P54,P54)</f>
        <v>6</v>
      </c>
      <c r="R54" s="263">
        <v>50</v>
      </c>
      <c r="S54" s="263">
        <v>25</v>
      </c>
      <c r="T54" s="263"/>
      <c r="U54" s="263"/>
    </row>
    <row r="55" spans="1:21" ht="11.25" customHeight="1">
      <c r="A55" s="10" t="e">
        <f>MATCH(K55,$K$3:K54,0)</f>
        <v>#N/A</v>
      </c>
      <c r="B55" s="88" t="s">
        <v>97</v>
      </c>
      <c r="C55" s="223">
        <v>0.7465625</v>
      </c>
      <c r="D55" s="112">
        <f t="shared" si="0"/>
        <v>0.017106481481481528</v>
      </c>
      <c r="E55" s="2" t="str">
        <f t="shared" si="8"/>
        <v>17  M</v>
      </c>
      <c r="F55" s="95">
        <v>51</v>
      </c>
      <c r="G55" s="3" t="str">
        <f>VLOOKUP($K55,Startovka!$B$3:$J$292,6,FALSE())</f>
        <v>Adler Ondřej</v>
      </c>
      <c r="H55" s="4">
        <f>VLOOKUP($K55,Startovka!$B$3:$J$292,7,FALSE())</f>
        <v>1987</v>
      </c>
      <c r="I55" s="89" t="str">
        <f>VLOOKUP($K55,Startovka!$B$3:$J$292,9,FALSE())</f>
        <v>Adamov</v>
      </c>
      <c r="J55" s="4" t="str">
        <f>VLOOKUP($K55,Startovka!$B$3:$J$292,8,FALSE())</f>
        <v>M</v>
      </c>
      <c r="K55" s="4">
        <f t="shared" si="2"/>
        <v>29</v>
      </c>
      <c r="L55" s="4">
        <f>COUNTIF(J$4:J55,J55)</f>
        <v>17</v>
      </c>
      <c r="M55" s="114">
        <f t="shared" si="4"/>
        <v>0.017106481481481528</v>
      </c>
      <c r="N55" s="114">
        <f t="shared" si="6"/>
        <v>0.004560185185185195</v>
      </c>
      <c r="O55" s="96">
        <f t="shared" si="9"/>
        <v>33</v>
      </c>
      <c r="P55" t="str">
        <f t="shared" si="7"/>
        <v>M</v>
      </c>
      <c r="Q55">
        <f>COUNTIF(P$5:P55,P55)</f>
        <v>42</v>
      </c>
      <c r="R55" s="263">
        <v>51</v>
      </c>
      <c r="S55" s="263">
        <v>24</v>
      </c>
      <c r="T55" s="263"/>
      <c r="U55" s="263"/>
    </row>
    <row r="56" spans="1:21" ht="11.25" customHeight="1">
      <c r="A56" s="10" t="e">
        <f>MATCH(K56,$K$3:K55,0)</f>
        <v>#N/A</v>
      </c>
      <c r="B56" s="88">
        <v>56</v>
      </c>
      <c r="C56" s="223">
        <v>0.7465625</v>
      </c>
      <c r="D56" s="112">
        <f t="shared" si="0"/>
        <v>0.017106481481481528</v>
      </c>
      <c r="E56" s="2" t="str">
        <f t="shared" si="8"/>
        <v>5  Ž</v>
      </c>
      <c r="F56" s="95">
        <v>52</v>
      </c>
      <c r="G56" s="3" t="str">
        <f>VLOOKUP($K56,Startovka!$B$3:$J$292,6,FALSE())</f>
        <v>Komárková Zdenka</v>
      </c>
      <c r="H56" s="4">
        <f>VLOOKUP($K56,Startovka!$B$3:$J$292,7,FALSE())</f>
        <v>1974</v>
      </c>
      <c r="I56" s="89" t="str">
        <f>VLOOKUP($K56,Startovka!$B$3:$J$292,9,FALSE())</f>
        <v>Olešnice</v>
      </c>
      <c r="J56" s="4" t="str">
        <f>VLOOKUP($K56,Startovka!$B$3:$J$292,8,FALSE())</f>
        <v>Ž</v>
      </c>
      <c r="K56" s="4">
        <f t="shared" si="2"/>
        <v>56</v>
      </c>
      <c r="L56" s="4">
        <f>COUNTIF(J$4:J56,J56)</f>
        <v>5</v>
      </c>
      <c r="M56" s="114">
        <f t="shared" si="4"/>
        <v>0.017106481481481528</v>
      </c>
      <c r="N56" s="114">
        <f t="shared" si="6"/>
        <v>0.004560185185185195</v>
      </c>
      <c r="O56" s="96">
        <f t="shared" si="9"/>
        <v>28</v>
      </c>
      <c r="P56" t="str">
        <f t="shared" si="7"/>
        <v>Ž</v>
      </c>
      <c r="Q56">
        <f>COUNTIF(P$5:P56,P56)</f>
        <v>7</v>
      </c>
      <c r="R56" s="263">
        <v>52</v>
      </c>
      <c r="S56" s="263">
        <v>23</v>
      </c>
      <c r="T56" s="263"/>
      <c r="U56" s="263"/>
    </row>
    <row r="57" spans="1:21" ht="11.25" customHeight="1">
      <c r="A57" s="10" t="e">
        <f>MATCH(K57,$K$3:K56,0)</f>
        <v>#N/A</v>
      </c>
      <c r="B57" s="88" t="s">
        <v>102</v>
      </c>
      <c r="C57" s="223">
        <v>0.7467013888888889</v>
      </c>
      <c r="D57" s="112">
        <f t="shared" si="0"/>
        <v>0.01724537037037044</v>
      </c>
      <c r="E57" s="2" t="str">
        <f t="shared" si="8"/>
        <v>7  MV2</v>
      </c>
      <c r="F57" s="95">
        <v>53</v>
      </c>
      <c r="G57" s="3" t="str">
        <f>VLOOKUP($K57,Startovka!$B$3:$J$292,6,FALSE())</f>
        <v>Kunc Josef</v>
      </c>
      <c r="H57" s="4">
        <f>VLOOKUP($K57,Startovka!$B$3:$J$292,7,FALSE())</f>
        <v>1960</v>
      </c>
      <c r="I57" s="89" t="str">
        <f>VLOOKUP($K57,Startovka!$B$3:$J$292,9,FALSE())</f>
        <v>LRS Vyškov</v>
      </c>
      <c r="J57" s="4" t="str">
        <f>VLOOKUP($K57,Startovka!$B$3:$J$292,8,FALSE())</f>
        <v>MV2</v>
      </c>
      <c r="K57" s="4">
        <f t="shared" si="2"/>
        <v>9</v>
      </c>
      <c r="L57" s="4">
        <f>COUNTIF(J$4:J57,J57)</f>
        <v>7</v>
      </c>
      <c r="M57" s="114">
        <f t="shared" si="4"/>
        <v>0.01724537037037044</v>
      </c>
      <c r="N57" s="114">
        <f t="shared" si="6"/>
        <v>0.0046990740740741055</v>
      </c>
      <c r="O57" s="96">
        <f t="shared" si="9"/>
        <v>32</v>
      </c>
      <c r="P57" t="str">
        <f t="shared" si="7"/>
        <v>M</v>
      </c>
      <c r="Q57">
        <f>COUNTIF(P$5:P57,P57)</f>
        <v>43</v>
      </c>
      <c r="R57" s="263">
        <v>53</v>
      </c>
      <c r="S57" s="263">
        <v>22</v>
      </c>
      <c r="T57" s="263"/>
      <c r="U57" s="263"/>
    </row>
    <row r="58" spans="1:21" ht="11.25" customHeight="1">
      <c r="A58" s="10" t="e">
        <f>MATCH(K58,$K$3:K57,0)</f>
        <v>#N/A</v>
      </c>
      <c r="B58" s="88" t="s">
        <v>92</v>
      </c>
      <c r="C58" s="223">
        <v>0.7469675925925926</v>
      </c>
      <c r="D58" s="112">
        <f t="shared" si="0"/>
        <v>0.01751157407407411</v>
      </c>
      <c r="E58" s="2" t="str">
        <f t="shared" si="8"/>
        <v>17  MV1</v>
      </c>
      <c r="F58" s="95">
        <v>54</v>
      </c>
      <c r="G58" s="3" t="str">
        <f>VLOOKUP($K58,Startovka!$B$3:$J$292,6,FALSE())</f>
        <v>Vojtíšek Tomáš</v>
      </c>
      <c r="H58" s="4">
        <f>VLOOKUP($K58,Startovka!$B$3:$J$292,7,FALSE())</f>
        <v>1973</v>
      </c>
      <c r="I58" s="89" t="str">
        <f>VLOOKUP($K58,Startovka!$B$3:$J$292,9,FALSE())</f>
        <v>Brno Testudo</v>
      </c>
      <c r="J58" s="4" t="str">
        <f>VLOOKUP($K58,Startovka!$B$3:$J$292,8,FALSE())</f>
        <v>MV1</v>
      </c>
      <c r="K58" s="4">
        <f t="shared" si="2"/>
        <v>19</v>
      </c>
      <c r="L58" s="4">
        <f>COUNTIF(J$4:J58,J58)</f>
        <v>17</v>
      </c>
      <c r="M58" s="114">
        <f t="shared" si="4"/>
        <v>0.01751157407407411</v>
      </c>
      <c r="N58" s="114">
        <f t="shared" si="6"/>
        <v>0.004965277777777777</v>
      </c>
      <c r="O58" s="96">
        <f t="shared" si="9"/>
        <v>31</v>
      </c>
      <c r="P58" t="str">
        <f t="shared" si="7"/>
        <v>M</v>
      </c>
      <c r="Q58">
        <f>COUNTIF(P$5:P58,P58)</f>
        <v>44</v>
      </c>
      <c r="R58" s="263">
        <v>54</v>
      </c>
      <c r="S58" s="263">
        <v>21</v>
      </c>
      <c r="T58" s="263"/>
      <c r="U58" s="263"/>
    </row>
    <row r="59" spans="1:21" ht="11.25" customHeight="1">
      <c r="A59" s="10" t="e">
        <f>MATCH(K59,$K$3:K58,0)</f>
        <v>#N/A</v>
      </c>
      <c r="B59" s="88" t="s">
        <v>504</v>
      </c>
      <c r="C59" s="223">
        <v>0.7473611111111111</v>
      </c>
      <c r="D59" s="112">
        <f t="shared" si="0"/>
        <v>0.017905092592592653</v>
      </c>
      <c r="E59" s="2" t="str">
        <f t="shared" si="8"/>
        <v>18  M</v>
      </c>
      <c r="F59" s="95">
        <v>55</v>
      </c>
      <c r="G59" s="3" t="str">
        <f>VLOOKUP($K59,Startovka!$B$3:$J$292,6,FALSE())</f>
        <v>Bařinka Jan</v>
      </c>
      <c r="H59" s="4">
        <f>VLOOKUP($K59,Startovka!$B$3:$J$292,7,FALSE())</f>
        <v>1984</v>
      </c>
      <c r="I59" s="89" t="str">
        <f>VLOOKUP($K59,Startovka!$B$3:$J$292,9,FALSE())</f>
        <v>Boskovice</v>
      </c>
      <c r="J59" s="4" t="str">
        <f>VLOOKUP($K59,Startovka!$B$3:$J$292,8,FALSE())</f>
        <v>M</v>
      </c>
      <c r="K59" s="4">
        <f t="shared" si="2"/>
        <v>52</v>
      </c>
      <c r="L59" s="4">
        <f>COUNTIF(J$4:J59,J59)</f>
        <v>18</v>
      </c>
      <c r="M59" s="114">
        <f t="shared" si="4"/>
        <v>0.017905092592592653</v>
      </c>
      <c r="N59" s="114">
        <f t="shared" si="6"/>
        <v>0.00535879629629632</v>
      </c>
      <c r="O59" s="96">
        <f t="shared" si="9"/>
        <v>30</v>
      </c>
      <c r="P59" t="str">
        <f t="shared" si="7"/>
        <v>M</v>
      </c>
      <c r="Q59">
        <f>COUNTIF(P$5:P59,P59)</f>
        <v>45</v>
      </c>
      <c r="R59" s="263">
        <v>55</v>
      </c>
      <c r="S59" s="263">
        <v>20</v>
      </c>
      <c r="T59" s="263"/>
      <c r="U59" s="263"/>
    </row>
    <row r="60" spans="1:21" ht="11.25" customHeight="1">
      <c r="A60" s="10" t="e">
        <f>MATCH(K60,$K$3:K59,0)</f>
        <v>#N/A</v>
      </c>
      <c r="B60" s="88" t="s">
        <v>518</v>
      </c>
      <c r="C60" s="223">
        <v>0.7474305555555555</v>
      </c>
      <c r="D60" s="112">
        <f t="shared" si="0"/>
        <v>0.017974537037036997</v>
      </c>
      <c r="E60" s="2" t="str">
        <f t="shared" si="8"/>
        <v>19  M</v>
      </c>
      <c r="F60" s="95">
        <v>56</v>
      </c>
      <c r="G60" s="3" t="str">
        <f>VLOOKUP($K60,Startovka!$B$3:$J$292,6,FALSE())</f>
        <v>Markel Roman</v>
      </c>
      <c r="H60" s="4">
        <f>VLOOKUP($K60,Startovka!$B$3:$J$292,7,FALSE())</f>
        <v>1975</v>
      </c>
      <c r="I60" s="89" t="str">
        <f>VLOOKUP($K60,Startovka!$B$3:$J$292,9,FALSE())</f>
        <v>Boskovice</v>
      </c>
      <c r="J60" s="4" t="str">
        <f>VLOOKUP($K60,Startovka!$B$3:$J$292,8,FALSE())</f>
        <v>M</v>
      </c>
      <c r="K60" s="4">
        <f t="shared" si="2"/>
        <v>54</v>
      </c>
      <c r="L60" s="4">
        <f>COUNTIF(J$4:J60,J60)</f>
        <v>19</v>
      </c>
      <c r="M60" s="114">
        <f t="shared" si="4"/>
        <v>0.017974537037036997</v>
      </c>
      <c r="N60" s="114">
        <f t="shared" si="6"/>
        <v>0.005428240740740664</v>
      </c>
      <c r="O60" s="96">
        <f t="shared" si="9"/>
        <v>29</v>
      </c>
      <c r="P60" t="str">
        <f t="shared" si="7"/>
        <v>M</v>
      </c>
      <c r="Q60">
        <f>COUNTIF(P$5:P60,P60)</f>
        <v>46</v>
      </c>
      <c r="R60" s="263">
        <v>56</v>
      </c>
      <c r="S60" s="263">
        <v>19</v>
      </c>
      <c r="T60" s="263"/>
      <c r="U60" s="263"/>
    </row>
    <row r="61" spans="1:21" ht="11.25" customHeight="1">
      <c r="A61" s="10" t="e">
        <f>MATCH(K61,$K$3:K60,0)</f>
        <v>#N/A</v>
      </c>
      <c r="B61" s="88" t="s">
        <v>67</v>
      </c>
      <c r="C61" s="223">
        <v>0.7474421296296296</v>
      </c>
      <c r="D61" s="112">
        <f t="shared" si="0"/>
        <v>0.017986111111111147</v>
      </c>
      <c r="E61" s="2" t="str">
        <f t="shared" si="8"/>
        <v>3  ŽV</v>
      </c>
      <c r="F61" s="95">
        <v>57</v>
      </c>
      <c r="G61" s="3" t="str">
        <f>VLOOKUP($K61,Startovka!$B$3:$J$292,6,FALSE())</f>
        <v>Grünová Ivana</v>
      </c>
      <c r="H61" s="4">
        <f>VLOOKUP($K61,Startovka!$B$3:$J$292,7,FALSE())</f>
        <v>1971</v>
      </c>
      <c r="I61" s="89" t="str">
        <f>VLOOKUP($K61,Startovka!$B$3:$J$292,9,FALSE())</f>
        <v>AC Okrouhlá</v>
      </c>
      <c r="J61" s="4" t="str">
        <f>VLOOKUP($K61,Startovka!$B$3:$J$292,8,FALSE())</f>
        <v>ŽV</v>
      </c>
      <c r="K61" s="4">
        <f t="shared" si="2"/>
        <v>4</v>
      </c>
      <c r="L61" s="4">
        <f>COUNTIF(J$4:J61,J61)</f>
        <v>3</v>
      </c>
      <c r="M61" s="114">
        <f t="shared" si="4"/>
        <v>0.017986111111111147</v>
      </c>
      <c r="N61" s="114">
        <f t="shared" si="6"/>
        <v>0.005439814814814814</v>
      </c>
      <c r="O61" s="96">
        <f t="shared" si="9"/>
        <v>27</v>
      </c>
      <c r="P61" t="str">
        <f t="shared" si="7"/>
        <v>Ž</v>
      </c>
      <c r="Q61">
        <f>COUNTIF(P$5:P61,P61)</f>
        <v>8</v>
      </c>
      <c r="R61" s="263">
        <v>57</v>
      </c>
      <c r="S61" s="263">
        <v>18</v>
      </c>
      <c r="T61" s="263"/>
      <c r="U61" s="263"/>
    </row>
    <row r="62" spans="1:21" ht="11.25" customHeight="1">
      <c r="A62" s="10" t="e">
        <f>MATCH(K62,$K$3:K61,0)</f>
        <v>#N/A</v>
      </c>
      <c r="B62" s="88" t="s">
        <v>69</v>
      </c>
      <c r="C62" s="223">
        <v>0.7474537037037038</v>
      </c>
      <c r="D62" s="112">
        <f t="shared" si="0"/>
        <v>0.017997685185185297</v>
      </c>
      <c r="E62" s="2" t="str">
        <f t="shared" si="8"/>
        <v>6  Ž</v>
      </c>
      <c r="F62" s="95">
        <v>58</v>
      </c>
      <c r="G62" s="3" t="str">
        <f>VLOOKUP($K62,Startovka!$B$3:$J$292,6,FALSE())</f>
        <v>Kassaiová Martina</v>
      </c>
      <c r="H62" s="4">
        <f>VLOOKUP($K62,Startovka!$B$3:$J$292,7,FALSE())</f>
        <v>1980</v>
      </c>
      <c r="I62" s="89" t="str">
        <f>VLOOKUP($K62,Startovka!$B$3:$J$292,9,FALSE())</f>
        <v>Cyklo Kassai Boskovice</v>
      </c>
      <c r="J62" s="4" t="str">
        <f>VLOOKUP($K62,Startovka!$B$3:$J$292,8,FALSE())</f>
        <v>Ž</v>
      </c>
      <c r="K62" s="4">
        <f t="shared" si="2"/>
        <v>13</v>
      </c>
      <c r="L62" s="4">
        <f>COUNTIF(J$4:J62,J62)</f>
        <v>6</v>
      </c>
      <c r="M62" s="114">
        <f t="shared" si="4"/>
        <v>0.017997685185185297</v>
      </c>
      <c r="N62" s="114">
        <f t="shared" si="6"/>
        <v>0.005451388888888964</v>
      </c>
      <c r="O62" s="96">
        <f t="shared" si="9"/>
        <v>26</v>
      </c>
      <c r="P62" t="str">
        <f t="shared" si="7"/>
        <v>Ž</v>
      </c>
      <c r="Q62">
        <f>COUNTIF(P$5:P62,P62)</f>
        <v>9</v>
      </c>
      <c r="R62" s="263">
        <v>58</v>
      </c>
      <c r="S62" s="263">
        <v>17</v>
      </c>
      <c r="T62" s="263"/>
      <c r="U62" s="263"/>
    </row>
    <row r="63" spans="1:21" ht="11.25" customHeight="1">
      <c r="A63" s="10" t="e">
        <f>MATCH(K63,$K$3:K62,0)</f>
        <v>#N/A</v>
      </c>
      <c r="B63" s="88" t="s">
        <v>508</v>
      </c>
      <c r="C63" s="223">
        <v>0.748275462962963</v>
      </c>
      <c r="D63" s="112">
        <f t="shared" si="0"/>
        <v>0.0188194444444445</v>
      </c>
      <c r="E63" s="2" t="str">
        <f t="shared" si="8"/>
        <v>20  M</v>
      </c>
      <c r="F63" s="95">
        <v>59</v>
      </c>
      <c r="G63" s="3" t="str">
        <f>VLOOKUP($K63,Startovka!$B$3:$J$292,6,FALSE())</f>
        <v>Ždánský Zbyněk</v>
      </c>
      <c r="H63" s="4">
        <f>VLOOKUP($K63,Startovka!$B$3:$J$292,7,FALSE())</f>
        <v>1977</v>
      </c>
      <c r="I63" s="89" t="str">
        <f>VLOOKUP($K63,Startovka!$B$3:$J$292,9,FALSE())</f>
        <v>AUTO RZ Boskovice</v>
      </c>
      <c r="J63" s="4" t="str">
        <f>VLOOKUP($K63,Startovka!$B$3:$J$292,8,FALSE())</f>
        <v>M</v>
      </c>
      <c r="K63" s="4">
        <f t="shared" si="2"/>
        <v>47</v>
      </c>
      <c r="L63" s="4">
        <f>COUNTIF(J$4:J63,J63)</f>
        <v>20</v>
      </c>
      <c r="M63" s="114">
        <f t="shared" si="4"/>
        <v>0.0188194444444445</v>
      </c>
      <c r="N63" s="114">
        <f t="shared" si="6"/>
        <v>0.006273148148148167</v>
      </c>
      <c r="O63" s="96">
        <f t="shared" si="9"/>
        <v>28</v>
      </c>
      <c r="P63" t="str">
        <f t="shared" si="7"/>
        <v>M</v>
      </c>
      <c r="Q63">
        <f>COUNTIF(P$5:P63,P63)</f>
        <v>47</v>
      </c>
      <c r="R63" s="263">
        <v>59</v>
      </c>
      <c r="S63" s="263">
        <v>16</v>
      </c>
      <c r="T63" s="263"/>
      <c r="U63" s="263"/>
    </row>
    <row r="64" spans="1:21" ht="11.25" customHeight="1">
      <c r="A64" s="10" t="e">
        <f>MATCH(K64,$K$3:K63,0)</f>
        <v>#N/A</v>
      </c>
      <c r="B64" s="88">
        <v>60</v>
      </c>
      <c r="C64" s="223">
        <v>0.748287037037037</v>
      </c>
      <c r="D64" s="112">
        <f t="shared" si="0"/>
        <v>0.01883101851851854</v>
      </c>
      <c r="E64" s="2" t="str">
        <f t="shared" si="8"/>
        <v>7  Ž</v>
      </c>
      <c r="F64" s="95">
        <v>60</v>
      </c>
      <c r="G64" s="3" t="str">
        <f>VLOOKUP($K64,Startovka!$B$3:$J$292,6,FALSE())</f>
        <v>Hromádková Petra</v>
      </c>
      <c r="H64" s="4">
        <f>VLOOKUP($K64,Startovka!$B$3:$J$292,7,FALSE())</f>
        <v>1982</v>
      </c>
      <c r="I64" s="89" t="str">
        <f>VLOOKUP($K64,Startovka!$B$3:$J$292,9,FALSE())</f>
        <v>Blansko</v>
      </c>
      <c r="J64" s="4" t="str">
        <f>VLOOKUP($K64,Startovka!$B$3:$J$292,8,FALSE())</f>
        <v>Ž</v>
      </c>
      <c r="K64" s="4">
        <f t="shared" si="2"/>
        <v>60</v>
      </c>
      <c r="L64" s="4">
        <f>COUNTIF(J$4:J64,J64)</f>
        <v>7</v>
      </c>
      <c r="M64" s="114">
        <f t="shared" si="4"/>
        <v>0.01883101851851854</v>
      </c>
      <c r="N64" s="114">
        <f t="shared" si="6"/>
        <v>0.0062847222222222054</v>
      </c>
      <c r="O64" s="96">
        <f t="shared" si="9"/>
        <v>25</v>
      </c>
      <c r="P64" t="str">
        <f t="shared" si="7"/>
        <v>Ž</v>
      </c>
      <c r="Q64">
        <f>COUNTIF(P$5:P64,P64)</f>
        <v>10</v>
      </c>
      <c r="R64" s="263">
        <v>60</v>
      </c>
      <c r="S64" s="263">
        <v>15</v>
      </c>
      <c r="T64" s="263"/>
      <c r="U64" s="263"/>
    </row>
    <row r="65" spans="1:21" ht="11.25" customHeight="1">
      <c r="A65" s="10" t="e">
        <f>MATCH(K65,$K$3:K64,0)</f>
        <v>#N/A</v>
      </c>
      <c r="B65" s="88" t="s">
        <v>95</v>
      </c>
      <c r="C65" s="223">
        <v>0.7484027777777778</v>
      </c>
      <c r="D65" s="112">
        <f t="shared" si="0"/>
        <v>0.01894675925925926</v>
      </c>
      <c r="E65" s="2" t="str">
        <f t="shared" si="8"/>
        <v>8  MV2</v>
      </c>
      <c r="F65" s="95">
        <v>61</v>
      </c>
      <c r="G65" s="3" t="str">
        <f>VLOOKUP($K65,Startovka!$B$3:$J$292,6,FALSE())</f>
        <v>Daněk Milan</v>
      </c>
      <c r="H65" s="4">
        <f>VLOOKUP($K65,Startovka!$B$3:$J$292,7,FALSE())</f>
        <v>1962</v>
      </c>
      <c r="I65" s="89" t="str">
        <f>VLOOKUP($K65,Startovka!$B$3:$J$292,9,FALSE())</f>
        <v>Horizont Kola Novák Blansko</v>
      </c>
      <c r="J65" s="4" t="str">
        <f>VLOOKUP($K65,Startovka!$B$3:$J$292,8,FALSE())</f>
        <v>MV2</v>
      </c>
      <c r="K65" s="4">
        <f t="shared" si="2"/>
        <v>18</v>
      </c>
      <c r="L65" s="4">
        <f>COUNTIF(J$4:J65,J65)</f>
        <v>8</v>
      </c>
      <c r="M65" s="114">
        <f t="shared" si="4"/>
        <v>0.01894675925925926</v>
      </c>
      <c r="N65" s="114">
        <f t="shared" si="6"/>
        <v>0.006400462962962927</v>
      </c>
      <c r="O65" s="96">
        <f t="shared" si="9"/>
        <v>27</v>
      </c>
      <c r="P65" t="str">
        <f t="shared" si="7"/>
        <v>M</v>
      </c>
      <c r="Q65">
        <f>COUNTIF(P$5:P65,P65)</f>
        <v>48</v>
      </c>
      <c r="R65" s="263">
        <v>61</v>
      </c>
      <c r="S65" s="263">
        <v>14</v>
      </c>
      <c r="T65" s="263"/>
      <c r="U65" s="263"/>
    </row>
    <row r="66" spans="1:21" ht="11.25" customHeight="1">
      <c r="A66" s="10" t="e">
        <f>MATCH(K66,$K$3:K65,0)</f>
        <v>#N/A</v>
      </c>
      <c r="B66" s="88" t="s">
        <v>496</v>
      </c>
      <c r="C66" s="223">
        <v>0.748449074074074</v>
      </c>
      <c r="D66" s="112">
        <f t="shared" si="0"/>
        <v>0.018993055555555527</v>
      </c>
      <c r="E66" s="2" t="str">
        <f t="shared" si="8"/>
        <v>4  ŽV</v>
      </c>
      <c r="F66" s="95">
        <v>62</v>
      </c>
      <c r="G66" s="3" t="str">
        <f>VLOOKUP($K66,Startovka!$B$3:$J$292,6,FALSE())</f>
        <v>Klimešová Daniela</v>
      </c>
      <c r="H66" s="4">
        <f>VLOOKUP($K66,Startovka!$B$3:$J$292,7,FALSE())</f>
        <v>1973</v>
      </c>
      <c r="I66" s="89" t="str">
        <f>VLOOKUP($K66,Startovka!$B$3:$J$292,9,FALSE())</f>
        <v>Skalice nad Svitavou</v>
      </c>
      <c r="J66" s="4" t="str">
        <f>VLOOKUP($K66,Startovka!$B$3:$J$292,8,FALSE())</f>
        <v>ŽV</v>
      </c>
      <c r="K66" s="4">
        <f t="shared" si="2"/>
        <v>53</v>
      </c>
      <c r="L66" s="4">
        <f>COUNTIF(J$4:J66,J66)</f>
        <v>4</v>
      </c>
      <c r="M66" s="114">
        <f t="shared" si="4"/>
        <v>0.018993055555555527</v>
      </c>
      <c r="N66" s="114">
        <f t="shared" si="6"/>
        <v>0.006446759259259194</v>
      </c>
      <c r="O66" s="96">
        <f t="shared" si="9"/>
        <v>24</v>
      </c>
      <c r="P66" t="str">
        <f t="shared" si="7"/>
        <v>Ž</v>
      </c>
      <c r="Q66">
        <f>COUNTIF(P$5:P66,P66)</f>
        <v>11</v>
      </c>
      <c r="R66" s="263">
        <v>62</v>
      </c>
      <c r="S66" s="263">
        <v>13</v>
      </c>
      <c r="T66" s="263"/>
      <c r="U66" s="263"/>
    </row>
    <row r="67" spans="1:21" ht="11.25" customHeight="1">
      <c r="A67" s="10" t="e">
        <f>MATCH(K67,$K$3:K66,0)</f>
        <v>#N/A</v>
      </c>
      <c r="B67" s="88" t="s">
        <v>110</v>
      </c>
      <c r="C67" s="223">
        <v>0.7487962962962963</v>
      </c>
      <c r="D67" s="112">
        <f t="shared" si="0"/>
        <v>0.019340277777777803</v>
      </c>
      <c r="E67" s="2" t="str">
        <f t="shared" si="8"/>
        <v>21  M</v>
      </c>
      <c r="F67" s="95">
        <v>63</v>
      </c>
      <c r="G67" s="3" t="str">
        <f>VLOOKUP($K67,Startovka!$B$3:$J$292,6,FALSE())</f>
        <v>Plevač Zdeněk</v>
      </c>
      <c r="H67" s="4">
        <f>VLOOKUP($K67,Startovka!$B$3:$J$292,7,FALSE())</f>
        <v>1976</v>
      </c>
      <c r="I67" s="89" t="str">
        <f>VLOOKUP($K67,Startovka!$B$3:$J$292,9,FALSE())</f>
        <v>Blansko</v>
      </c>
      <c r="J67" s="4" t="str">
        <f>VLOOKUP($K67,Startovka!$B$3:$J$292,8,FALSE())</f>
        <v>M</v>
      </c>
      <c r="K67" s="4">
        <f t="shared" si="2"/>
        <v>39</v>
      </c>
      <c r="L67" s="4">
        <f>COUNTIF(J$4:J67,J67)</f>
        <v>21</v>
      </c>
      <c r="M67" s="114">
        <f t="shared" si="4"/>
        <v>0.019340277777777803</v>
      </c>
      <c r="N67" s="114">
        <f t="shared" si="6"/>
        <v>0.00679398148148147</v>
      </c>
      <c r="O67" s="96">
        <f t="shared" si="9"/>
        <v>26</v>
      </c>
      <c r="P67" t="str">
        <f t="shared" si="7"/>
        <v>M</v>
      </c>
      <c r="Q67">
        <f>COUNTIF(P$5:P67,P67)</f>
        <v>49</v>
      </c>
      <c r="R67" s="263">
        <v>63</v>
      </c>
      <c r="S67" s="263">
        <v>12</v>
      </c>
      <c r="T67" s="263"/>
      <c r="U67" s="263"/>
    </row>
    <row r="68" spans="1:21" ht="11.25" customHeight="1">
      <c r="A68" s="10" t="e">
        <f>MATCH(K68,$K$3:K67,0)</f>
        <v>#N/A</v>
      </c>
      <c r="B68" s="88" t="s">
        <v>75</v>
      </c>
      <c r="C68" s="223">
        <v>0.7490856481481482</v>
      </c>
      <c r="D68" s="112">
        <f>M68</f>
        <v>0.019629629629629664</v>
      </c>
      <c r="E68" s="2" t="str">
        <f t="shared" si="8"/>
        <v>5  ŽV</v>
      </c>
      <c r="F68" s="95">
        <v>64</v>
      </c>
      <c r="G68" s="3" t="str">
        <f>VLOOKUP($K68,Startovka!$B$3:$J$292,6,FALSE())</f>
        <v>Krejčiříková Kateřina</v>
      </c>
      <c r="H68" s="4">
        <f>VLOOKUP($K68,Startovka!$B$3:$J$292,7,FALSE())</f>
        <v>1972</v>
      </c>
      <c r="I68" s="89" t="str">
        <f>VLOOKUP($K68,Startovka!$B$3:$J$292,9,FALSE())</f>
        <v>Svatá Kateřina</v>
      </c>
      <c r="J68" s="4" t="str">
        <f>VLOOKUP($K68,Startovka!$B$3:$J$292,8,FALSE())</f>
        <v>ŽV</v>
      </c>
      <c r="K68" s="4">
        <f t="shared" si="2"/>
        <v>24</v>
      </c>
      <c r="L68" s="4">
        <f>COUNTIF(J$4:J68,J68)</f>
        <v>5</v>
      </c>
      <c r="M68" s="114">
        <f t="shared" si="4"/>
        <v>0.019629629629629664</v>
      </c>
      <c r="N68" s="114">
        <f t="shared" si="6"/>
        <v>0.00708333333333333</v>
      </c>
      <c r="O68" s="96">
        <f t="shared" si="9"/>
        <v>23</v>
      </c>
      <c r="P68" t="str">
        <f t="shared" si="7"/>
        <v>Ž</v>
      </c>
      <c r="Q68">
        <f>COUNTIF(P$5:P68,P68)</f>
        <v>12</v>
      </c>
      <c r="R68" s="263">
        <v>64</v>
      </c>
      <c r="S68" s="263">
        <v>11</v>
      </c>
      <c r="T68" s="263"/>
      <c r="U68" s="263"/>
    </row>
    <row r="69" spans="1:21" ht="11.25" customHeight="1">
      <c r="A69" s="10" t="e">
        <f>MATCH(K69,$K$3:K68,0)</f>
        <v>#N/A</v>
      </c>
      <c r="B69" s="88" t="s">
        <v>73</v>
      </c>
      <c r="C69" s="223">
        <v>0.7493055555555556</v>
      </c>
      <c r="D69" s="112">
        <f>M69</f>
        <v>0.01984953703703707</v>
      </c>
      <c r="E69" s="2" t="str">
        <f>CONCATENATE(TEXT(L69,0),"  ",J69)</f>
        <v>4  MV3</v>
      </c>
      <c r="F69" s="95">
        <v>65</v>
      </c>
      <c r="G69" s="3" t="str">
        <f>VLOOKUP($K69,Startovka!$B$3:$J$292,6,FALSE())</f>
        <v>Sedláček Pavel</v>
      </c>
      <c r="H69" s="4">
        <f>VLOOKUP($K69,Startovka!$B$3:$J$292,7,FALSE())</f>
        <v>1953</v>
      </c>
      <c r="I69" s="89" t="str">
        <f>VLOOKUP($K69,Startovka!$B$3:$J$292,9,FALSE())</f>
        <v>Olomučany</v>
      </c>
      <c r="J69" s="4" t="str">
        <f>VLOOKUP($K69,Startovka!$B$3:$J$292,8,FALSE())</f>
        <v>MV3</v>
      </c>
      <c r="K69" s="4">
        <f>VALUE(B69)</f>
        <v>17</v>
      </c>
      <c r="L69" s="4">
        <f>COUNTIF(J$4:J69,J69)</f>
        <v>4</v>
      </c>
      <c r="M69" s="114">
        <f t="shared" si="4"/>
        <v>0.01984953703703707</v>
      </c>
      <c r="N69" s="114">
        <f t="shared" si="6"/>
        <v>0.007303240740740735</v>
      </c>
      <c r="O69" s="96">
        <f>IF(P69="M",VLOOKUP(Q69,$R$5:$T$72,2,FALSE),VLOOKUP(Q69,$R$5:$T$72,3,FALSE))</f>
        <v>25</v>
      </c>
      <c r="P69" t="str">
        <f t="shared" si="7"/>
        <v>M</v>
      </c>
      <c r="Q69">
        <f>COUNTIF(P$5:P69,P69)</f>
        <v>50</v>
      </c>
      <c r="R69" s="263">
        <v>65</v>
      </c>
      <c r="S69" s="263">
        <v>10</v>
      </c>
      <c r="T69" s="263"/>
      <c r="U69" s="263"/>
    </row>
    <row r="70" spans="1:21" ht="11.25" customHeight="1">
      <c r="A70" s="10" t="e">
        <f>MATCH(K70,$K$3:K69,0)</f>
        <v>#N/A</v>
      </c>
      <c r="B70" s="88" t="s">
        <v>86</v>
      </c>
      <c r="C70" s="223">
        <v>0.7496064814814815</v>
      </c>
      <c r="D70" s="112">
        <f>M70</f>
        <v>0.020150462962962967</v>
      </c>
      <c r="E70" s="2" t="str">
        <f>CONCATENATE(TEXT(L70,0),"  ",J70)</f>
        <v>8  Ž</v>
      </c>
      <c r="F70" s="95">
        <v>66</v>
      </c>
      <c r="G70" s="3" t="str">
        <f>VLOOKUP($K70,Startovka!$B$3:$J$292,6,FALSE())</f>
        <v>Kejíková Romana</v>
      </c>
      <c r="H70" s="4">
        <f>VLOOKUP($K70,Startovka!$B$3:$J$292,7,FALSE())</f>
        <v>1995</v>
      </c>
      <c r="I70" s="89" t="str">
        <f>VLOOKUP($K70,Startovka!$B$3:$J$292,9,FALSE())</f>
        <v>Mladkov</v>
      </c>
      <c r="J70" s="4" t="str">
        <f>VLOOKUP($K70,Startovka!$B$3:$J$292,8,FALSE())</f>
        <v>Ž</v>
      </c>
      <c r="K70" s="4">
        <f>VALUE(B70)</f>
        <v>21</v>
      </c>
      <c r="L70" s="4">
        <f>COUNTIF(J$4:J70,J70)</f>
        <v>8</v>
      </c>
      <c r="M70" s="114">
        <f>C70-$C$4</f>
        <v>0.020150462962962967</v>
      </c>
      <c r="N70" s="114">
        <f t="shared" si="6"/>
        <v>0.007604166666666634</v>
      </c>
      <c r="O70" s="96">
        <f>IF(P70="M",VLOOKUP(Q70,$R$5:$T$72,2,FALSE),VLOOKUP(Q70,$R$5:$T$72,3,FALSE))</f>
        <v>22</v>
      </c>
      <c r="P70" t="str">
        <f t="shared" si="7"/>
        <v>Ž</v>
      </c>
      <c r="Q70">
        <f>COUNTIF(P$5:P70,P70)</f>
        <v>13</v>
      </c>
      <c r="R70" s="263">
        <v>66</v>
      </c>
      <c r="S70" s="263">
        <v>9</v>
      </c>
      <c r="T70" s="263"/>
      <c r="U70" s="263"/>
    </row>
    <row r="71" spans="1:21" ht="11.25" customHeight="1">
      <c r="A71" s="10" t="e">
        <f>MATCH(K71,$K$3:K70,0)</f>
        <v>#N/A</v>
      </c>
      <c r="B71" s="88" t="s">
        <v>93</v>
      </c>
      <c r="C71" s="223">
        <v>0.7508796296296296</v>
      </c>
      <c r="D71" s="112">
        <f>M71</f>
        <v>0.02142361111111113</v>
      </c>
      <c r="E71" s="2" t="str">
        <f>CONCATENATE(TEXT(L71,0),"  ",J71)</f>
        <v>5  MV3</v>
      </c>
      <c r="F71" s="95">
        <v>67</v>
      </c>
      <c r="G71" s="3" t="str">
        <f>VLOOKUP($K71,Startovka!$B$3:$J$292,6,FALSE())</f>
        <v>Růžička Bohuslav</v>
      </c>
      <c r="H71" s="4">
        <f>VLOOKUP($K71,Startovka!$B$3:$J$292,7,FALSE())</f>
        <v>1946</v>
      </c>
      <c r="I71" s="89" t="str">
        <f>VLOOKUP($K71,Startovka!$B$3:$J$292,9,FALSE())</f>
        <v>SC Ráječko</v>
      </c>
      <c r="J71" s="4" t="str">
        <f>VLOOKUP($K71,Startovka!$B$3:$J$292,8,FALSE())</f>
        <v>MV3</v>
      </c>
      <c r="K71" s="4">
        <f>VALUE(B71)</f>
        <v>11</v>
      </c>
      <c r="L71" s="4">
        <f>COUNTIF(J$4:J71,J71)</f>
        <v>5</v>
      </c>
      <c r="M71" s="114">
        <f>C71-$C$4</f>
        <v>0.02142361111111113</v>
      </c>
      <c r="N71" s="114">
        <f>M71-$M$5</f>
        <v>0.008877314814814796</v>
      </c>
      <c r="O71" s="96">
        <f>IF(P71="M",VLOOKUP(Q71,$R$5:$T$72,2,FALSE),VLOOKUP(Q71,$R$5:$T$72,3,FALSE))</f>
        <v>24</v>
      </c>
      <c r="P71" t="str">
        <f t="shared" si="7"/>
        <v>M</v>
      </c>
      <c r="Q71">
        <f>COUNTIF(P$5:P71,P71)</f>
        <v>51</v>
      </c>
      <c r="R71" s="263">
        <v>67</v>
      </c>
      <c r="S71" s="263">
        <v>8</v>
      </c>
      <c r="T71" s="263"/>
      <c r="U71" s="263"/>
    </row>
    <row r="72" spans="1:21" ht="11.25" customHeight="1">
      <c r="A72" s="10" t="e">
        <f>MATCH(K72,$K$3:K71,0)</f>
        <v>#N/A</v>
      </c>
      <c r="B72" s="88" t="s">
        <v>65</v>
      </c>
      <c r="C72" s="223">
        <v>0.7514467592592592</v>
      </c>
      <c r="D72" s="112">
        <f>M72</f>
        <v>0.0219907407407407</v>
      </c>
      <c r="E72" s="2" t="str">
        <f>CONCATENATE(TEXT(L72,0),"  ",J72)</f>
        <v>4  J</v>
      </c>
      <c r="F72" s="95">
        <v>68</v>
      </c>
      <c r="G72" s="3" t="str">
        <f>VLOOKUP($K72,Startovka!$B$3:$J$292,6,FALSE())</f>
        <v>Konečný Jan</v>
      </c>
      <c r="H72" s="4">
        <f>VLOOKUP($K72,Startovka!$B$3:$J$292,7,FALSE())</f>
        <v>1997</v>
      </c>
      <c r="I72" s="89" t="str">
        <f>VLOOKUP($K72,Startovka!$B$3:$J$292,9,FALSE())</f>
        <v>AC Okrouhlá</v>
      </c>
      <c r="J72" s="4" t="str">
        <f>VLOOKUP($K72,Startovka!$B$3:$J$292,8,FALSE())</f>
        <v>J</v>
      </c>
      <c r="K72" s="4">
        <f>VALUE(B72)</f>
        <v>3</v>
      </c>
      <c r="L72" s="4">
        <f>COUNTIF(J$4:J72,J72)</f>
        <v>4</v>
      </c>
      <c r="M72" s="114">
        <f>C72-$C$4</f>
        <v>0.0219907407407407</v>
      </c>
      <c r="N72" s="114">
        <f>M72-$M$5</f>
        <v>0.009444444444444366</v>
      </c>
      <c r="O72" s="96">
        <f>IF(P72="M",VLOOKUP(Q72,$R$5:$T$72,2,FALSE),VLOOKUP(Q72,$R$5:$T$72,3,FALSE))</f>
        <v>31</v>
      </c>
      <c r="P72" t="str">
        <f t="shared" si="7"/>
        <v>J</v>
      </c>
      <c r="Q72">
        <f>COUNTIF(P$5:P72,P72)</f>
        <v>4</v>
      </c>
      <c r="R72" s="263">
        <v>68</v>
      </c>
      <c r="S72" s="263">
        <v>7</v>
      </c>
      <c r="T72" s="263"/>
      <c r="U72" s="263"/>
    </row>
    <row r="73" spans="3:23" ht="12.75">
      <c r="C73" s="111"/>
      <c r="Q73" s="231"/>
      <c r="T73" s="263"/>
      <c r="U73" s="263"/>
      <c r="V73" s="263"/>
      <c r="W73" s="263"/>
    </row>
    <row r="74" spans="3:23" ht="12.75">
      <c r="C74" s="111"/>
      <c r="Q74" s="231"/>
      <c r="T74" s="263"/>
      <c r="U74" s="263"/>
      <c r="V74" s="263"/>
      <c r="W74" s="263"/>
    </row>
    <row r="75" spans="11:23" ht="13.5">
      <c r="K75" s="264"/>
      <c r="L75" s="262"/>
      <c r="Q75" s="231"/>
      <c r="T75" s="263"/>
      <c r="U75" s="263"/>
      <c r="V75" s="263"/>
      <c r="W75" s="263"/>
    </row>
    <row r="76" spans="11:23" ht="13.5">
      <c r="K76" s="264"/>
      <c r="L76" s="262"/>
      <c r="Q76" s="231"/>
      <c r="T76" s="263"/>
      <c r="U76" s="263"/>
      <c r="V76" s="263"/>
      <c r="W76" s="263"/>
    </row>
    <row r="77" spans="13:20" ht="12.75">
      <c r="M77" s="9"/>
      <c r="N77"/>
      <c r="P77" s="231"/>
      <c r="S77" s="263"/>
      <c r="T77" s="263"/>
    </row>
    <row r="78" spans="11:20" ht="12.75">
      <c r="K78" s="8"/>
      <c r="M78" s="9"/>
      <c r="N78"/>
      <c r="P78" s="231"/>
      <c r="S78" s="1"/>
      <c r="T78"/>
    </row>
    <row r="79" spans="11:20" ht="12.75">
      <c r="K79" s="8"/>
      <c r="M79" s="9"/>
      <c r="N79"/>
      <c r="P79" s="231"/>
      <c r="S79" s="1"/>
      <c r="T79"/>
    </row>
    <row r="80" spans="11:20" ht="12.75">
      <c r="K80" s="8"/>
      <c r="M80" s="9"/>
      <c r="N80"/>
      <c r="P80" s="231"/>
      <c r="S80" s="1"/>
      <c r="T80"/>
    </row>
    <row r="81" spans="11:20" ht="12.75">
      <c r="K81" s="8"/>
      <c r="M81" s="9"/>
      <c r="N81"/>
      <c r="S81" s="1"/>
      <c r="T81"/>
    </row>
    <row r="82" spans="11:20" ht="12.75">
      <c r="K82" s="8"/>
      <c r="M82" s="9"/>
      <c r="N82"/>
      <c r="S82" s="1"/>
      <c r="T82"/>
    </row>
    <row r="83" spans="2:20" ht="13.5">
      <c r="B83" s="285" t="str">
        <f>F1</f>
        <v>XIV. ročník Hraběnky cupu 2013</v>
      </c>
      <c r="C83" s="285"/>
      <c r="D83" s="285"/>
      <c r="E83" s="285"/>
      <c r="F83" s="285"/>
      <c r="G83" s="285"/>
      <c r="H83" s="285"/>
      <c r="I83" s="285"/>
      <c r="J83" s="285"/>
      <c r="M83" s="9"/>
      <c r="N83"/>
      <c r="S83" s="1"/>
      <c r="T83"/>
    </row>
    <row r="84" spans="2:20" ht="13.5">
      <c r="B84" s="285" t="str">
        <f>F2</f>
        <v>2. závod Skalní mlýn - Macocha 21.5.2013</v>
      </c>
      <c r="C84" s="285"/>
      <c r="D84" s="285"/>
      <c r="E84" s="285"/>
      <c r="F84" s="285"/>
      <c r="G84" s="285"/>
      <c r="H84" s="285"/>
      <c r="I84" s="285"/>
      <c r="J84" s="285"/>
      <c r="K84" s="8"/>
      <c r="M84" s="9"/>
      <c r="N84"/>
      <c r="S84" s="1"/>
      <c r="T84"/>
    </row>
    <row r="85" spans="3:20" ht="12.75">
      <c r="C85" s="109" t="s">
        <v>63</v>
      </c>
      <c r="D85" s="117">
        <f>COUNTIF($J$5:$J$88,C85)</f>
        <v>4</v>
      </c>
      <c r="E85" s="2" t="s">
        <v>114</v>
      </c>
      <c r="F85" s="2" t="s">
        <v>115</v>
      </c>
      <c r="H85" t="s">
        <v>116</v>
      </c>
      <c r="I85" t="s">
        <v>117</v>
      </c>
      <c r="J85" s="2" t="s">
        <v>118</v>
      </c>
      <c r="K85" s="8"/>
      <c r="M85" s="9"/>
      <c r="N85"/>
      <c r="S85" s="1"/>
      <c r="T85"/>
    </row>
    <row r="86" spans="2:20" ht="12.75">
      <c r="B86" s="116">
        <v>1</v>
      </c>
      <c r="C86" s="286" t="str">
        <f>VLOOKUP(CONCATENATE($B86,"  ",$C$85),$E$5:$O$80,3,FALSE)</f>
        <v>Grün Vojtěch</v>
      </c>
      <c r="D86" s="287"/>
      <c r="E86" s="4">
        <f>VLOOKUP(CONCATENATE($B86,"  ",$C$85),$E$5:$O$80,4,FALSE)</f>
        <v>1992</v>
      </c>
      <c r="F86" s="282" t="str">
        <f>VLOOKUP(CONCATENATE($B86,"  ",$C$85),$E$5:$O$80,5,FALSE)</f>
        <v>AC Okrouhlá </v>
      </c>
      <c r="G86" s="283"/>
      <c r="H86" s="110">
        <f>VLOOKUP(CONCATENATE($B86,"  ",$C$85),$E$5:$O$80,9,FALSE)</f>
        <v>0.012546296296296333</v>
      </c>
      <c r="I86" s="4">
        <f>VLOOKUP(CONCATENATE($B86,"  ",$C$85),$E$5:$O$80,2,FALSE)</f>
        <v>1</v>
      </c>
      <c r="J86" s="4">
        <f>VLOOKUP(CONCATENATE($B86,"  ",$C$85),$E$5:$O$80,7,FALSE)</f>
        <v>5</v>
      </c>
      <c r="K86" s="8"/>
      <c r="M86" s="9"/>
      <c r="N86"/>
      <c r="S86" s="1"/>
      <c r="T86"/>
    </row>
    <row r="87" spans="2:20" ht="12.75">
      <c r="B87" s="116">
        <v>2</v>
      </c>
      <c r="C87" s="286" t="str">
        <f>VLOOKUP(CONCATENATE($B87,"  ",$C$85),$E$5:$O$80,3,FALSE)</f>
        <v>Nováček Michal</v>
      </c>
      <c r="D87" s="287"/>
      <c r="E87" s="4">
        <f>VLOOKUP(CONCATENATE($B87,"  ",$C$85),$E$5:$O$80,4,FALSE)</f>
        <v>1993</v>
      </c>
      <c r="F87" s="282" t="str">
        <f>VLOOKUP(CONCATENATE($B87,"  ",$C$85),$E$5:$O$80,5,FALSE)</f>
        <v>Uni Brno</v>
      </c>
      <c r="G87" s="283"/>
      <c r="H87" s="110">
        <f>VLOOKUP(CONCATENATE($B87,"  ",$C$85),$E$5:$O$80,9,FALSE)</f>
        <v>0.012835648148148193</v>
      </c>
      <c r="I87" s="4">
        <f>VLOOKUP(CONCATENATE($B87,"  ",$C$85),$E$5:$O$80,2,FALSE)</f>
        <v>4</v>
      </c>
      <c r="J87" s="4">
        <f>VLOOKUP(CONCATENATE($B87,"  ",$C$85),$E$5:$O$80,7,FALSE)</f>
        <v>8</v>
      </c>
      <c r="K87" s="8"/>
      <c r="M87" s="9"/>
      <c r="N87"/>
      <c r="S87" s="1"/>
      <c r="T87"/>
    </row>
    <row r="88" spans="2:20" ht="12.75">
      <c r="B88" s="116">
        <v>3</v>
      </c>
      <c r="C88" s="286" t="str">
        <f>VLOOKUP(CONCATENATE($B88,"  ",$C$85),$E$5:$O$80,3,FALSE)</f>
        <v>Konečný Petr</v>
      </c>
      <c r="D88" s="287"/>
      <c r="E88" s="4">
        <f>VLOOKUP(CONCATENATE($B88,"  ",$C$85),$E$5:$O$80,4,FALSE)</f>
        <v>1995</v>
      </c>
      <c r="F88" s="282" t="str">
        <f>VLOOKUP(CONCATENATE($B88,"  ",$C$85),$E$5:$O$80,5,FALSE)</f>
        <v>AC Okrouhlá</v>
      </c>
      <c r="G88" s="283"/>
      <c r="H88" s="110">
        <f>VLOOKUP(CONCATENATE($B88,"  ",$C$85),$E$5:$O$80,9,FALSE)</f>
        <v>0.012974537037037104</v>
      </c>
      <c r="I88" s="4">
        <f>VLOOKUP(CONCATENATE($B88,"  ",$C$85),$E$5:$O$80,2,FALSE)</f>
        <v>6</v>
      </c>
      <c r="J88" s="4">
        <f>VLOOKUP(CONCATENATE($B88,"  ",$C$85),$E$5:$O$80,7,FALSE)</f>
        <v>2</v>
      </c>
      <c r="K88" s="8"/>
      <c r="M88" s="9"/>
      <c r="N88"/>
      <c r="S88" s="1"/>
      <c r="T88"/>
    </row>
    <row r="89" spans="2:20" ht="12.75">
      <c r="B89" s="116">
        <v>4</v>
      </c>
      <c r="C89" s="286" t="str">
        <f>VLOOKUP(CONCATENATE($B89,"  ",$C$85),$E$5:$O$80,3,FALSE)</f>
        <v>Konečný Jan</v>
      </c>
      <c r="D89" s="287"/>
      <c r="E89" s="4">
        <f>VLOOKUP(CONCATENATE($B89,"  ",$C$85),$E$5:$O$80,4,FALSE)</f>
        <v>1997</v>
      </c>
      <c r="F89" s="282" t="str">
        <f>VLOOKUP(CONCATENATE($B89,"  ",$C$85),$E$5:$O$80,5,FALSE)</f>
        <v>AC Okrouhlá</v>
      </c>
      <c r="G89" s="283"/>
      <c r="H89" s="110">
        <f>VLOOKUP(CONCATENATE($B89,"  ",$C$85),$E$5:$O$80,9,FALSE)</f>
        <v>0.0219907407407407</v>
      </c>
      <c r="I89" s="4">
        <f>VLOOKUP(CONCATENATE($B89,"  ",$C$85),$E$5:$O$80,2,FALSE)</f>
        <v>68</v>
      </c>
      <c r="J89" s="4">
        <f>VLOOKUP(CONCATENATE($B89,"  ",$C$85),$E$5:$O$80,7,FALSE)</f>
        <v>3</v>
      </c>
      <c r="M89" s="9"/>
      <c r="N89"/>
      <c r="S89" s="1"/>
      <c r="T89"/>
    </row>
    <row r="90" spans="2:20" ht="12.75">
      <c r="B90" s="116">
        <v>5</v>
      </c>
      <c r="C90" s="286" t="e">
        <f>VLOOKUP(CONCATENATE($B90,"  ",$C$85),$E$5:$O$80,3,FALSE)</f>
        <v>#N/A</v>
      </c>
      <c r="D90" s="287"/>
      <c r="E90" s="4" t="e">
        <f>VLOOKUP(CONCATENATE($B90,"  ",$C$85),$E$5:$O$80,4,FALSE)</f>
        <v>#N/A</v>
      </c>
      <c r="F90" s="282" t="e">
        <f>VLOOKUP(CONCATENATE($B90,"  ",$C$85),$E$5:$O$80,5,FALSE)</f>
        <v>#N/A</v>
      </c>
      <c r="G90" s="283"/>
      <c r="H90" s="110" t="e">
        <f>VLOOKUP(CONCATENATE($B90,"  ",$C$85),$E$5:$O$80,9,FALSE)</f>
        <v>#N/A</v>
      </c>
      <c r="I90" s="4" t="e">
        <f>VLOOKUP(CONCATENATE($B90,"  ",$C$85),$E$5:$O$80,2,FALSE)</f>
        <v>#N/A</v>
      </c>
      <c r="J90" s="4" t="e">
        <f>VLOOKUP(CONCATENATE($B90,"  ",$C$85),$E$5:$O$80,7,FALSE)</f>
        <v>#N/A</v>
      </c>
      <c r="K90" s="8"/>
      <c r="M90" s="9"/>
      <c r="N90"/>
      <c r="S90" s="1"/>
      <c r="T90"/>
    </row>
    <row r="91" spans="2:20" ht="12.75">
      <c r="B91" s="108"/>
      <c r="C91" s="272" t="s">
        <v>64</v>
      </c>
      <c r="D91" s="273">
        <f>COUNTIF($J$5:$J$88,C91)</f>
        <v>21</v>
      </c>
      <c r="J91" s="2"/>
      <c r="K91" s="8"/>
      <c r="M91" s="9"/>
      <c r="N91"/>
      <c r="S91" s="1"/>
      <c r="T91"/>
    </row>
    <row r="92" spans="2:20" ht="12.75">
      <c r="B92" s="116">
        <v>1</v>
      </c>
      <c r="C92" s="270" t="str">
        <f>VLOOKUP(CONCATENATE($B92,"  ",$C$91),$E$5:$O$80,3,FALSE)</f>
        <v>Boháček Petr</v>
      </c>
      <c r="D92" s="271"/>
      <c r="E92" s="4">
        <f>VLOOKUP(CONCATENATE($B92,"  ",$C$91),$E$5:$O$80,4,FALSE)</f>
        <v>1974</v>
      </c>
      <c r="F92" s="268" t="str">
        <f>VLOOKUP(CONCATENATE($B92,"  ",$C$91),$E$5:$O$80,5,FALSE)</f>
        <v>AUTO RZ Boskovice</v>
      </c>
      <c r="G92" s="269"/>
      <c r="H92" s="110">
        <f>VLOOKUP(CONCATENATE($B92,"  ",$C$91),$E$5:$O$80,9,FALSE)</f>
        <v>0.01258101851851845</v>
      </c>
      <c r="I92" s="4">
        <f>VLOOKUP(CONCATENATE($B92,"  ",$C$91),$E$5:$O$80,2,FALSE)</f>
        <v>2</v>
      </c>
      <c r="J92" s="4">
        <f>VLOOKUP(CONCATENATE($B92,"  ",$C$91),$E$5:$O$80,7,FALSE)</f>
        <v>48</v>
      </c>
      <c r="K92" s="8"/>
      <c r="M92" s="9"/>
      <c r="N92"/>
      <c r="S92" s="1"/>
      <c r="T92"/>
    </row>
    <row r="93" spans="2:20" ht="12.75">
      <c r="B93" s="116">
        <v>2</v>
      </c>
      <c r="C93" s="270" t="str">
        <f>VLOOKUP(CONCATENATE($B93,"  ",$C$91),$E$5:$O$80,3,FALSE)</f>
        <v>Večeřa Tomáš</v>
      </c>
      <c r="D93" s="271"/>
      <c r="E93" s="4">
        <f>VLOOKUP(CONCATENATE($B93,"  ",$C$91),$E$5:$O$80,4,FALSE)</f>
        <v>1989</v>
      </c>
      <c r="F93" s="268" t="str">
        <f>VLOOKUP(CONCATENATE($B93,"  ",$C$91),$E$5:$O$80,5,FALSE)</f>
        <v>BCK Relax Olešnice</v>
      </c>
      <c r="G93" s="269"/>
      <c r="H93" s="110">
        <f>VLOOKUP(CONCATENATE($B93,"  ",$C$91),$E$5:$O$80,9,FALSE)</f>
        <v>0.012789351851851927</v>
      </c>
      <c r="I93" s="4">
        <f>VLOOKUP(CONCATENATE($B93,"  ",$C$91),$E$5:$O$80,2,FALSE)</f>
        <v>3</v>
      </c>
      <c r="J93" s="4">
        <f>VLOOKUP(CONCATENATE($B93,"  ",$C$91),$E$5:$O$80,7,FALSE)</f>
        <v>22</v>
      </c>
      <c r="K93" s="8"/>
      <c r="M93" s="9"/>
      <c r="N93"/>
      <c r="S93" s="1"/>
      <c r="T93"/>
    </row>
    <row r="94" spans="2:20" ht="12.75">
      <c r="B94" s="116">
        <v>3</v>
      </c>
      <c r="C94" s="270" t="str">
        <f>VLOOKUP(CONCATENATE($B94,"  ",$C$91),$E$5:$O$80,3,FALSE)</f>
        <v>Tajovský Jan</v>
      </c>
      <c r="D94" s="271"/>
      <c r="E94" s="4">
        <f>VLOOKUP(CONCATENATE($B94,"  ",$C$91),$E$5:$O$80,4,FALSE)</f>
        <v>1983</v>
      </c>
      <c r="F94" s="268" t="str">
        <f>VLOOKUP(CONCATENATE($B94,"  ",$C$91),$E$5:$O$80,5,FALSE)</f>
        <v>Boskovice</v>
      </c>
      <c r="G94" s="269"/>
      <c r="H94" s="110">
        <f>VLOOKUP(CONCATENATE($B94,"  ",$C$91),$E$5:$O$80,9,FALSE)</f>
        <v>0.01303240740740741</v>
      </c>
      <c r="I94" s="4">
        <f>VLOOKUP(CONCATENATE($B94,"  ",$C$91),$E$5:$O$80,2,FALSE)</f>
        <v>7</v>
      </c>
      <c r="J94" s="4">
        <f>VLOOKUP(CONCATENATE($B94,"  ",$C$91),$E$5:$O$80,7,FALSE)</f>
        <v>67</v>
      </c>
      <c r="K94" s="8"/>
      <c r="M94" s="9"/>
      <c r="N94"/>
      <c r="S94" s="1"/>
      <c r="T94"/>
    </row>
    <row r="95" spans="2:20" ht="12.75">
      <c r="B95" s="116">
        <v>4</v>
      </c>
      <c r="C95" s="270" t="str">
        <f>VLOOKUP(CONCATENATE($B95,"  ",$C$91),$E$5:$O$80,3,FALSE)</f>
        <v>Weis Josef</v>
      </c>
      <c r="D95" s="271"/>
      <c r="E95" s="4">
        <f>VLOOKUP(CONCATENATE($B95,"  ",$C$91),$E$5:$O$80,4,FALSE)</f>
        <v>1974</v>
      </c>
      <c r="F95" s="268" t="str">
        <f>VLOOKUP(CONCATENATE($B95,"  ",$C$91),$E$5:$O$80,5,FALSE)</f>
        <v>SK Kněževes 2006</v>
      </c>
      <c r="G95" s="269"/>
      <c r="H95" s="110">
        <f>VLOOKUP(CONCATENATE($B95,"  ",$C$91),$E$5:$O$80,9,FALSE)</f>
        <v>0.01318287037037047</v>
      </c>
      <c r="I95" s="4">
        <f>VLOOKUP(CONCATENATE($B95,"  ",$C$91),$E$5:$O$80,2,FALSE)</f>
        <v>8</v>
      </c>
      <c r="J95" s="4">
        <f>VLOOKUP(CONCATENATE($B95,"  ",$C$91),$E$5:$O$80,7,FALSE)</f>
        <v>57</v>
      </c>
      <c r="M95" s="9"/>
      <c r="N95"/>
      <c r="S95" s="1"/>
      <c r="T95"/>
    </row>
    <row r="96" spans="2:20" ht="12.75">
      <c r="B96" s="116">
        <v>5</v>
      </c>
      <c r="C96" s="270" t="str">
        <f>VLOOKUP(CONCATENATE($B96,"  ",$C$91),$E$5:$O$80,3,FALSE)</f>
        <v>Vrtílka Jiří</v>
      </c>
      <c r="D96" s="271"/>
      <c r="E96" s="4">
        <f>VLOOKUP(CONCATENATE($B96,"  ",$C$91),$E$5:$O$80,4,FALSE)</f>
        <v>1980</v>
      </c>
      <c r="F96" s="268" t="str">
        <f>VLOOKUP(CONCATENATE($B96,"  ",$C$91),$E$5:$O$80,5,FALSE)</f>
        <v>Horizont Kola Novák Blansko</v>
      </c>
      <c r="G96" s="269"/>
      <c r="H96" s="110">
        <f>VLOOKUP(CONCATENATE($B96,"  ",$C$91),$E$5:$O$80,9,FALSE)</f>
        <v>0.013460648148148069</v>
      </c>
      <c r="I96" s="4">
        <f>VLOOKUP(CONCATENATE($B96,"  ",$C$91),$E$5:$O$80,2,FALSE)</f>
        <v>10</v>
      </c>
      <c r="J96" s="4">
        <f>VLOOKUP(CONCATENATE($B96,"  ",$C$91),$E$5:$O$80,7,FALSE)</f>
        <v>7</v>
      </c>
      <c r="K96" s="8"/>
      <c r="M96" s="9"/>
      <c r="N96"/>
      <c r="S96" s="1"/>
      <c r="T96"/>
    </row>
    <row r="97" spans="2:20" ht="12.75">
      <c r="B97" s="108"/>
      <c r="C97" s="272" t="s">
        <v>12</v>
      </c>
      <c r="D97" s="273">
        <f>COUNTIF($J$5:$J$88,C97)</f>
        <v>17</v>
      </c>
      <c r="F97" s="9"/>
      <c r="G97" s="9"/>
      <c r="J97" s="2"/>
      <c r="K97" s="8"/>
      <c r="M97" s="9"/>
      <c r="N97"/>
      <c r="S97" s="1"/>
      <c r="T97"/>
    </row>
    <row r="98" spans="2:20" ht="12.75">
      <c r="B98" s="116">
        <v>1</v>
      </c>
      <c r="C98" s="270" t="str">
        <f>VLOOKUP(CONCATENATE($B98,"  ",$C$97),$E$5:$O$80,3,FALSE)</f>
        <v>Dolák Hynek</v>
      </c>
      <c r="D98" s="271"/>
      <c r="E98" s="4">
        <f>VLOOKUP(CONCATENATE($B98,"  ",$C$97),$E$5:$O$80,4,FALSE)</f>
        <v>1972</v>
      </c>
      <c r="F98" s="268" t="str">
        <f>VLOOKUP(CONCATENATE($B98,"  ",$C$97),$E$5:$O$80,5,FALSE)</f>
        <v>Blansko</v>
      </c>
      <c r="G98" s="269"/>
      <c r="H98" s="110">
        <f>VLOOKUP(CONCATENATE($B98,"  ",$C$97),$E$5:$O$80,9,FALSE)</f>
        <v>0.012916666666666687</v>
      </c>
      <c r="I98" s="4">
        <f>VLOOKUP(CONCATENATE($B98,"  ",$C$97),$E$5:$O$80,2,FALSE)</f>
        <v>5</v>
      </c>
      <c r="J98" s="4">
        <f>VLOOKUP(CONCATENATE($B98,"  ",$C$97),$E$5:$O$80,7,FALSE)</f>
        <v>49</v>
      </c>
      <c r="K98" s="8"/>
      <c r="M98" s="9"/>
      <c r="N98"/>
      <c r="S98" s="1"/>
      <c r="T98"/>
    </row>
    <row r="99" spans="2:20" ht="12.75">
      <c r="B99" s="116">
        <v>2</v>
      </c>
      <c r="C99" s="270" t="str">
        <f>VLOOKUP(CONCATENATE($B99,"  ",$C$97),$E$5:$O$80,3,FALSE)</f>
        <v>Kejík Milan</v>
      </c>
      <c r="D99" s="271"/>
      <c r="E99" s="4">
        <f>VLOOKUP(CONCATENATE($B99,"  ",$C$97),$E$5:$O$80,4,FALSE)</f>
        <v>1968</v>
      </c>
      <c r="F99" s="268" t="str">
        <f>VLOOKUP(CONCATENATE($B99,"  ",$C$97),$E$5:$O$80,5,FALSE)</f>
        <v>ASK TT Blansko</v>
      </c>
      <c r="G99" s="269"/>
      <c r="H99" s="110">
        <f>VLOOKUP(CONCATENATE($B99,"  ",$C$97),$E$5:$O$80,9,FALSE)</f>
        <v>0.013252314814814814</v>
      </c>
      <c r="I99" s="4">
        <f>VLOOKUP(CONCATENATE($B99,"  ",$C$97),$E$5:$O$80,2,FALSE)</f>
        <v>9</v>
      </c>
      <c r="J99" s="4">
        <f>VLOOKUP(CONCATENATE($B99,"  ",$C$97),$E$5:$O$80,7,FALSE)</f>
        <v>20</v>
      </c>
      <c r="K99" s="8"/>
      <c r="M99" s="9"/>
      <c r="N99"/>
      <c r="S99" s="1"/>
      <c r="T99"/>
    </row>
    <row r="100" spans="2:20" ht="12.75">
      <c r="B100" s="116">
        <v>3</v>
      </c>
      <c r="C100" s="270" t="str">
        <f>VLOOKUP(CONCATENATE($B100,"  ",$C$97),$E$5:$O$80,3,FALSE)</f>
        <v>Dvořák Jaromír</v>
      </c>
      <c r="D100" s="271"/>
      <c r="E100" s="4">
        <f>VLOOKUP(CONCATENATE($B100,"  ",$C$97),$E$5:$O$80,4,FALSE)</f>
        <v>1968</v>
      </c>
      <c r="F100" s="268" t="str">
        <f>VLOOKUP(CONCATENATE($B100,"  ",$C$97),$E$5:$O$80,5,FALSE)</f>
        <v>ASK TT Blansko</v>
      </c>
      <c r="G100" s="269"/>
      <c r="H100" s="110">
        <f>VLOOKUP(CONCATENATE($B100,"  ",$C$97),$E$5:$O$80,9,FALSE)</f>
        <v>0.013495370370370408</v>
      </c>
      <c r="I100" s="4">
        <f>VLOOKUP(CONCATENATE($B100,"  ",$C$97),$E$5:$O$80,2,FALSE)</f>
        <v>11</v>
      </c>
      <c r="J100" s="4">
        <f>VLOOKUP(CONCATENATE($B100,"  ",$C$97),$E$5:$O$80,7,FALSE)</f>
        <v>46</v>
      </c>
      <c r="K100" s="8"/>
      <c r="M100" s="9"/>
      <c r="N100"/>
      <c r="S100" s="1"/>
      <c r="T100"/>
    </row>
    <row r="101" spans="2:20" ht="12.75">
      <c r="B101" s="116">
        <v>4</v>
      </c>
      <c r="C101" s="270" t="str">
        <f>VLOOKUP(CONCATENATE($B101,"  ",$C$97),$E$5:$O$80,3,FALSE)</f>
        <v>Macura Jan</v>
      </c>
      <c r="D101" s="271"/>
      <c r="E101" s="4">
        <f>VLOOKUP(CONCATENATE($B101,"  ",$C$97),$E$5:$O$80,4,FALSE)</f>
        <v>1972</v>
      </c>
      <c r="F101" s="268" t="str">
        <f>VLOOKUP(CONCATENATE($B101,"  ",$C$97),$E$5:$O$80,5,FALSE)</f>
        <v>Horizont Kola Novák Blansko</v>
      </c>
      <c r="G101" s="269"/>
      <c r="H101" s="110">
        <f>VLOOKUP(CONCATENATE($B101,"  ",$C$97),$E$5:$O$80,9,FALSE)</f>
        <v>0.013784722222222268</v>
      </c>
      <c r="I101" s="4">
        <f>VLOOKUP(CONCATENATE($B101,"  ",$C$97),$E$5:$O$80,2,FALSE)</f>
        <v>15</v>
      </c>
      <c r="J101" s="4">
        <f>VLOOKUP(CONCATENATE($B101,"  ",$C$97),$E$5:$O$80,7,FALSE)</f>
        <v>42</v>
      </c>
      <c r="M101" s="9"/>
      <c r="N101"/>
      <c r="S101" s="1"/>
      <c r="T101"/>
    </row>
    <row r="102" spans="2:20" ht="12.75">
      <c r="B102" s="116">
        <v>5</v>
      </c>
      <c r="C102" s="270" t="str">
        <f>VLOOKUP(CONCATENATE($B102,"  ",$C$97),$E$5:$O$80,3,FALSE)</f>
        <v>Kassai Lubomír</v>
      </c>
      <c r="D102" s="271"/>
      <c r="E102" s="4">
        <f>VLOOKUP(CONCATENATE($B102,"  ",$C$97),$E$5:$O$80,4,FALSE)</f>
        <v>1973</v>
      </c>
      <c r="F102" s="268" t="str">
        <f>VLOOKUP(CONCATENATE($B102,"  ",$C$97),$E$5:$O$80,5,FALSE)</f>
        <v>Cyklo Kassai Boskovice</v>
      </c>
      <c r="G102" s="269"/>
      <c r="H102" s="110">
        <f>VLOOKUP(CONCATENATE($B102,"  ",$C$97),$E$5:$O$80,9,FALSE)</f>
        <v>0.013807870370370456</v>
      </c>
      <c r="I102" s="4">
        <f>VLOOKUP(CONCATENATE($B102,"  ",$C$97),$E$5:$O$80,2,FALSE)</f>
        <v>16</v>
      </c>
      <c r="J102" s="4">
        <f>VLOOKUP(CONCATENATE($B102,"  ",$C$97),$E$5:$O$80,7,FALSE)</f>
        <v>12</v>
      </c>
      <c r="K102" s="8"/>
      <c r="M102" s="9"/>
      <c r="N102"/>
      <c r="S102" s="1"/>
      <c r="T102"/>
    </row>
    <row r="103" spans="2:20" ht="12.75">
      <c r="B103" s="108"/>
      <c r="C103" s="272" t="s">
        <v>16</v>
      </c>
      <c r="D103" s="273">
        <f>COUNTIF($J$5:$J$88,C103)</f>
        <v>8</v>
      </c>
      <c r="F103" s="9"/>
      <c r="G103" s="9"/>
      <c r="J103" s="2"/>
      <c r="K103" s="8"/>
      <c r="M103" s="9"/>
      <c r="N103"/>
      <c r="S103" s="1"/>
      <c r="T103"/>
    </row>
    <row r="104" spans="2:20" ht="12.75">
      <c r="B104" s="116">
        <v>1</v>
      </c>
      <c r="C104" s="270" t="str">
        <f>VLOOKUP(CONCATENATE($B104,"  ",$C$103),$E$5:$O$80,3,FALSE)</f>
        <v>Hájek Ivoš</v>
      </c>
      <c r="D104" s="271"/>
      <c r="E104" s="4">
        <f>VLOOKUP(CONCATENATE($B104,"  ",$C$103),$E$5:$O$80,4,FALSE)</f>
        <v>1961</v>
      </c>
      <c r="F104" s="268" t="str">
        <f>VLOOKUP(CONCATENATE($B104,"  ",$C$103),$E$5:$O$80,5,FALSE)</f>
        <v>Sokol Doubravice</v>
      </c>
      <c r="G104" s="269"/>
      <c r="H104" s="110">
        <f>VLOOKUP(CONCATENATE($B104,"  ",$C$103),$E$5:$O$80,9,FALSE)</f>
        <v>0.013692129629629624</v>
      </c>
      <c r="I104" s="4">
        <f>VLOOKUP(CONCATENATE($B104,"  ",$C$103),$E$5:$O$80,2,FALSE)</f>
        <v>14</v>
      </c>
      <c r="J104" s="4">
        <f>VLOOKUP(CONCATENATE($B104,"  ",$C$103),$E$5:$O$80,7,FALSE)</f>
        <v>50</v>
      </c>
      <c r="K104" s="8"/>
      <c r="M104" s="9"/>
      <c r="N104"/>
      <c r="S104" s="1"/>
      <c r="T104"/>
    </row>
    <row r="105" spans="2:20" ht="12.75">
      <c r="B105" s="116">
        <v>2</v>
      </c>
      <c r="C105" s="270" t="str">
        <f>VLOOKUP(CONCATENATE($B105,"  ",$C$103),$E$5:$O$80,3,FALSE)</f>
        <v>Matěna Vladimír</v>
      </c>
      <c r="D105" s="271"/>
      <c r="E105" s="4">
        <f>VLOOKUP(CONCATENATE($B105,"  ",$C$103),$E$5:$O$80,4,FALSE)</f>
        <v>1959</v>
      </c>
      <c r="F105" s="268" t="str">
        <f>VLOOKUP(CONCATENATE($B105,"  ",$C$103),$E$5:$O$80,5,FALSE)</f>
        <v>VZS Blansko</v>
      </c>
      <c r="G105" s="269"/>
      <c r="H105" s="110">
        <f>VLOOKUP(CONCATENATE($B105,"  ",$C$103),$E$5:$O$80,9,FALSE)</f>
        <v>0.014027777777777861</v>
      </c>
      <c r="I105" s="4">
        <f>VLOOKUP(CONCATENATE($B105,"  ",$C$103),$E$5:$O$80,2,FALSE)</f>
        <v>20</v>
      </c>
      <c r="J105" s="4">
        <f>VLOOKUP(CONCATENATE($B105,"  ",$C$103),$E$5:$O$80,7,FALSE)</f>
        <v>31</v>
      </c>
      <c r="K105" s="8"/>
      <c r="M105" s="9"/>
      <c r="N105"/>
      <c r="S105" s="1"/>
      <c r="T105"/>
    </row>
    <row r="106" spans="2:20" ht="12.75">
      <c r="B106" s="116">
        <v>3</v>
      </c>
      <c r="C106" s="270" t="str">
        <f>VLOOKUP(CONCATENATE($B106,"  ",$C$103),$E$5:$O$80,3,FALSE)</f>
        <v>Prudek Vítězslav</v>
      </c>
      <c r="D106" s="271"/>
      <c r="E106" s="4">
        <f>VLOOKUP(CONCATENATE($B106,"  ",$C$103),$E$5:$O$80,4,FALSE)</f>
        <v>1961</v>
      </c>
      <c r="F106" s="268" t="str">
        <f>VLOOKUP(CONCATENATE($B106,"  ",$C$103),$E$5:$O$80,5,FALSE)</f>
        <v>Moravec Sokol Benešov</v>
      </c>
      <c r="G106" s="269"/>
      <c r="H106" s="110">
        <f>VLOOKUP(CONCATENATE($B106,"  ",$C$103),$E$5:$O$80,9,FALSE)</f>
        <v>0.014143518518518583</v>
      </c>
      <c r="I106" s="4">
        <f>VLOOKUP(CONCATENATE($B106,"  ",$C$103),$E$5:$O$80,2,FALSE)</f>
        <v>22</v>
      </c>
      <c r="J106" s="4">
        <f>VLOOKUP(CONCATENATE($B106,"  ",$C$103),$E$5:$O$80,7,FALSE)</f>
        <v>62</v>
      </c>
      <c r="K106" s="8"/>
      <c r="M106" s="9"/>
      <c r="N106"/>
      <c r="S106" s="1"/>
      <c r="T106"/>
    </row>
    <row r="107" spans="2:20" ht="12.75">
      <c r="B107" s="116">
        <v>4</v>
      </c>
      <c r="C107" s="270" t="str">
        <f>VLOOKUP(CONCATENATE($B107,"  ",$C$103),$E$5:$O$80,3,FALSE)</f>
        <v>Hromek Jiří</v>
      </c>
      <c r="D107" s="271"/>
      <c r="E107" s="4">
        <f>VLOOKUP(CONCATENATE($B107,"  ",$C$103),$E$5:$O$80,4,FALSE)</f>
        <v>1960</v>
      </c>
      <c r="F107" s="268" t="str">
        <f>VLOOKUP(CONCATENATE($B107,"  ",$C$103),$E$5:$O$80,5,FALSE)</f>
        <v>Fényx Adamov</v>
      </c>
      <c r="G107" s="269"/>
      <c r="H107" s="110">
        <f>VLOOKUP(CONCATENATE($B107,"  ",$C$103),$E$5:$O$80,9,FALSE)</f>
        <v>0.015740740740740833</v>
      </c>
      <c r="I107" s="4">
        <f>VLOOKUP(CONCATENATE($B107,"  ",$C$103),$E$5:$O$80,2,FALSE)</f>
        <v>32</v>
      </c>
      <c r="J107" s="4">
        <f>VLOOKUP(CONCATENATE($B107,"  ",$C$103),$E$5:$O$80,7,FALSE)</f>
        <v>14</v>
      </c>
      <c r="M107" s="9"/>
      <c r="N107"/>
      <c r="S107" s="1"/>
      <c r="T107"/>
    </row>
    <row r="108" spans="2:20" ht="12.75">
      <c r="B108" s="116">
        <v>5</v>
      </c>
      <c r="C108" s="270" t="str">
        <f>VLOOKUP(CONCATENATE($B108,"  ",$C$103),$E$5:$O$80,3,FALSE)</f>
        <v>Novák Zdeněk</v>
      </c>
      <c r="D108" s="271"/>
      <c r="E108" s="4">
        <f>VLOOKUP(CONCATENATE($B108,"  ",$C$103),$E$5:$O$80,4,FALSE)</f>
        <v>1961</v>
      </c>
      <c r="F108" s="268" t="str">
        <f>VLOOKUP(CONCATENATE($B108,"  ",$C$103),$E$5:$O$80,5,FALSE)</f>
        <v>Horizont Kola Novák Blansko</v>
      </c>
      <c r="G108" s="269"/>
      <c r="H108" s="110">
        <f>VLOOKUP(CONCATENATE($B108,"  ",$C$103),$E$5:$O$80,9,FALSE)</f>
        <v>0.015960648148148238</v>
      </c>
      <c r="I108" s="4">
        <f>VLOOKUP(CONCATENATE($B108,"  ",$C$103),$E$5:$O$80,2,FALSE)</f>
        <v>35</v>
      </c>
      <c r="J108" s="4">
        <f>VLOOKUP(CONCATENATE($B108,"  ",$C$103),$E$5:$O$80,7,FALSE)</f>
        <v>41</v>
      </c>
      <c r="K108" s="8"/>
      <c r="M108" s="9"/>
      <c r="N108"/>
      <c r="S108" s="1"/>
      <c r="T108"/>
    </row>
    <row r="109" spans="2:20" ht="12.75">
      <c r="B109" s="108"/>
      <c r="C109" s="272" t="s">
        <v>62</v>
      </c>
      <c r="D109" s="273">
        <f>COUNTIF($J$5:$J$88,C109)</f>
        <v>5</v>
      </c>
      <c r="F109" s="9"/>
      <c r="G109" s="9"/>
      <c r="J109" s="2"/>
      <c r="K109" s="8"/>
      <c r="M109" s="9"/>
      <c r="N109"/>
      <c r="S109" s="1"/>
      <c r="T109"/>
    </row>
    <row r="110" spans="2:20" ht="12.75">
      <c r="B110" s="116">
        <v>1</v>
      </c>
      <c r="C110" s="270" t="str">
        <f>VLOOKUP(CONCATENATE($B110,"  ",$C$109),$E$5:$O$80,3,FALSE)</f>
        <v>Stráník Aleš</v>
      </c>
      <c r="D110" s="271"/>
      <c r="E110" s="4">
        <f>VLOOKUP(CONCATENATE($B110,"  ",$C$109),$E$5:$O$80,4,FALSE)</f>
        <v>1950</v>
      </c>
      <c r="F110" s="268" t="str">
        <f>VLOOKUP(CONCATENATE($B110,"  ",$C$109),$E$5:$O$80,5,FALSE)</f>
        <v>Blansko</v>
      </c>
      <c r="G110" s="269"/>
      <c r="H110" s="110">
        <f>VLOOKUP(CONCATENATE($B110,"  ",$C$109),$E$5:$O$80,9,FALSE)</f>
        <v>0.016099537037037148</v>
      </c>
      <c r="I110" s="258">
        <f>VLOOKUP(CONCATENATE($B110,"  ",$C$109),$E$5:$O$80,2,FALSE)</f>
        <v>38</v>
      </c>
      <c r="J110" s="4">
        <f>VLOOKUP(CONCATENATE($B110,"  ",$C$109),$E$5:$O$80,7,FALSE)</f>
        <v>16</v>
      </c>
      <c r="K110" s="8"/>
      <c r="M110" s="9"/>
      <c r="N110"/>
      <c r="S110" s="1"/>
      <c r="T110"/>
    </row>
    <row r="111" spans="2:20" ht="12.75">
      <c r="B111" s="116">
        <v>2</v>
      </c>
      <c r="C111" s="270" t="str">
        <f>VLOOKUP(CONCATENATE($B111,"  ",$C$109),$E$5:$O$80,3,FALSE)</f>
        <v>Brtník Jiří</v>
      </c>
      <c r="D111" s="271"/>
      <c r="E111" s="4">
        <f>VLOOKUP(CONCATENATE($B111,"  ",$C$109),$E$5:$O$80,4,FALSE)</f>
        <v>1952</v>
      </c>
      <c r="F111" s="268" t="str">
        <f>VLOOKUP(CONCATENATE($B111,"  ",$C$109),$E$5:$O$80,5,FALSE)</f>
        <v>Babice nad Svitavou</v>
      </c>
      <c r="G111" s="269"/>
      <c r="H111" s="110">
        <f>VLOOKUP(CONCATENATE($B111,"  ",$C$109),$E$5:$O$80,9,FALSE)</f>
        <v>0.01680555555555563</v>
      </c>
      <c r="I111" s="258">
        <f>VLOOKUP(CONCATENATE($B111,"  ",$C$109),$E$5:$O$80,2,FALSE)</f>
        <v>48</v>
      </c>
      <c r="J111" s="4">
        <f>VLOOKUP(CONCATENATE($B111,"  ",$C$109),$E$5:$O$80,7,FALSE)</f>
        <v>34</v>
      </c>
      <c r="K111" s="8"/>
      <c r="M111" s="9"/>
      <c r="N111"/>
      <c r="S111" s="1"/>
      <c r="T111"/>
    </row>
    <row r="112" spans="2:20" ht="12.75">
      <c r="B112" s="116">
        <v>3</v>
      </c>
      <c r="C112" s="270" t="str">
        <f>VLOOKUP(CONCATENATE($B112,"  ",$C$109),$E$5:$O$80,3,FALSE)</f>
        <v>Kunrt Miroslav</v>
      </c>
      <c r="D112" s="271"/>
      <c r="E112" s="4">
        <f>VLOOKUP(CONCATENATE($B112,"  ",$C$109),$E$5:$O$80,4,FALSE)</f>
        <v>1949</v>
      </c>
      <c r="F112" s="268" t="str">
        <f>VLOOKUP(CONCATENATE($B112,"  ",$C$109),$E$5:$O$80,5,FALSE)</f>
        <v>HžPProstějov</v>
      </c>
      <c r="G112" s="269"/>
      <c r="H112" s="110">
        <f>VLOOKUP(CONCATENATE($B112,"  ",$C$109),$E$5:$O$80,9,FALSE)</f>
        <v>0.016851851851851896</v>
      </c>
      <c r="I112" s="258">
        <f>VLOOKUP(CONCATENATE($B112,"  ",$C$109),$E$5:$O$80,2,FALSE)</f>
        <v>49</v>
      </c>
      <c r="J112" s="4">
        <f>VLOOKUP(CONCATENATE($B112,"  ",$C$109),$E$5:$O$80,7,FALSE)</f>
        <v>27</v>
      </c>
      <c r="K112" s="8"/>
      <c r="M112" s="9"/>
      <c r="N112"/>
      <c r="S112" s="1"/>
      <c r="T112"/>
    </row>
    <row r="113" spans="2:20" ht="12.75">
      <c r="B113" s="116">
        <v>4</v>
      </c>
      <c r="C113" s="270" t="str">
        <f>VLOOKUP(CONCATENATE($B113,"  ",$C$109),$E$5:$O$80,3,FALSE)</f>
        <v>Sedláček Pavel</v>
      </c>
      <c r="D113" s="271"/>
      <c r="E113" s="4">
        <f>VLOOKUP(CONCATENATE($B113,"  ",$C$109),$E$5:$O$80,4,FALSE)</f>
        <v>1953</v>
      </c>
      <c r="F113" s="268" t="str">
        <f>VLOOKUP(CONCATENATE($B113,"  ",$C$109),$E$5:$O$80,5,FALSE)</f>
        <v>Olomučany</v>
      </c>
      <c r="G113" s="269"/>
      <c r="H113" s="110">
        <f>VLOOKUP(CONCATENATE($B113,"  ",$C$109),$E$5:$O$80,9,FALSE)</f>
        <v>0.01984953703703707</v>
      </c>
      <c r="I113" s="258">
        <f>VLOOKUP(CONCATENATE($B113,"  ",$C$109),$E$5:$O$80,2,FALSE)</f>
        <v>65</v>
      </c>
      <c r="J113" s="4">
        <f>VLOOKUP(CONCATENATE($B113,"  ",$C$109),$E$5:$O$80,7,FALSE)</f>
        <v>17</v>
      </c>
      <c r="M113" s="9"/>
      <c r="N113"/>
      <c r="S113" s="1"/>
      <c r="T113"/>
    </row>
    <row r="114" spans="2:20" ht="12.75">
      <c r="B114" s="116">
        <v>5</v>
      </c>
      <c r="C114" s="270" t="str">
        <f>VLOOKUP(CONCATENATE($B114,"  ",$C$109),$E$5:$O$80,3,FALSE)</f>
        <v>Růžička Bohuslav</v>
      </c>
      <c r="D114" s="271"/>
      <c r="E114" s="4">
        <f>VLOOKUP(CONCATENATE($B114,"  ",$C$109),$E$5:$O$80,4,FALSE)</f>
        <v>1946</v>
      </c>
      <c r="F114" s="268" t="str">
        <f>VLOOKUP(CONCATENATE($B114,"  ",$C$109),$E$5:$O$80,5,FALSE)</f>
        <v>SC Ráječko</v>
      </c>
      <c r="G114" s="269"/>
      <c r="H114" s="110">
        <f>VLOOKUP(CONCATENATE($B114,"  ",$C$109),$E$5:$O$80,9,FALSE)</f>
        <v>0.02142361111111113</v>
      </c>
      <c r="I114" s="258">
        <f>VLOOKUP(CONCATENATE($B114,"  ",$C$109),$E$5:$O$80,2,FALSE)</f>
        <v>67</v>
      </c>
      <c r="J114" s="4">
        <f>VLOOKUP(CONCATENATE($B114,"  ",$C$109),$E$5:$O$80,7,FALSE)</f>
        <v>11</v>
      </c>
      <c r="K114" s="8"/>
      <c r="M114" s="9"/>
      <c r="N114"/>
      <c r="S114" s="1"/>
      <c r="T114"/>
    </row>
    <row r="115" spans="2:20" ht="12.75">
      <c r="B115" s="108"/>
      <c r="C115" s="272" t="s">
        <v>17</v>
      </c>
      <c r="D115" s="273">
        <f>COUNTIF($J$5:$J$88,C115)</f>
        <v>8</v>
      </c>
      <c r="F115" s="9"/>
      <c r="G115" s="9"/>
      <c r="J115" s="2"/>
      <c r="K115" s="8"/>
      <c r="M115" s="9"/>
      <c r="N115"/>
      <c r="S115" s="1"/>
      <c r="T115"/>
    </row>
    <row r="116" spans="2:20" ht="12.75">
      <c r="B116" s="116">
        <v>1</v>
      </c>
      <c r="C116" s="270" t="str">
        <f>VLOOKUP(CONCATENATE($B116,"  ",$C$115),$E$5:$O$80,3,FALSE)</f>
        <v>Barešová Milada</v>
      </c>
      <c r="D116" s="271"/>
      <c r="E116" s="4">
        <f>VLOOKUP(CONCATENATE($B116,"  ",$C$115),$E$5:$O$80,4,FALSE)</f>
        <v>1975</v>
      </c>
      <c r="F116" s="268" t="str">
        <f>VLOOKUP(CONCATENATE($B116,"  ",$C$115),$E$5:$O$80,5,FALSE)</f>
        <v>Bambas Skalice</v>
      </c>
      <c r="G116" s="269"/>
      <c r="H116" s="110">
        <f>VLOOKUP(CONCATENATE($B116,"  ",$C$115),$E$5:$O$80,9,FALSE)</f>
        <v>0.014212962962962927</v>
      </c>
      <c r="I116" s="258">
        <f>VLOOKUP(CONCATENATE($B116,"  ",$C$115),$E$5:$O$80,2,FALSE)</f>
        <v>23</v>
      </c>
      <c r="J116" s="4">
        <f>VLOOKUP(CONCATENATE($B116,"  ",$C$115),$E$5:$O$80,7,FALSE)</f>
        <v>55</v>
      </c>
      <c r="K116" s="8"/>
      <c r="M116" s="9"/>
      <c r="N116"/>
      <c r="S116" s="1"/>
      <c r="T116"/>
    </row>
    <row r="117" spans="2:20" ht="12.75">
      <c r="B117" s="116">
        <v>2</v>
      </c>
      <c r="C117" s="270" t="str">
        <f>VLOOKUP(CONCATENATE($B117,"  ",$C$115),$E$5:$O$80,3,FALSE)</f>
        <v>Tesařová Markéta</v>
      </c>
      <c r="D117" s="271"/>
      <c r="E117" s="4">
        <f>VLOOKUP(CONCATENATE($B117,"  ",$C$115),$E$5:$O$80,4,FALSE)</f>
        <v>1994</v>
      </c>
      <c r="F117" s="268" t="str">
        <f>VLOOKUP(CONCATENATE($B117,"  ",$C$115),$E$5:$O$80,5,FALSE)</f>
        <v>GYMBOS</v>
      </c>
      <c r="G117" s="269"/>
      <c r="H117" s="110">
        <f>VLOOKUP(CONCATENATE($B117,"  ",$C$115),$E$5:$O$80,9,FALSE)</f>
        <v>0.01607638888888885</v>
      </c>
      <c r="I117" s="258">
        <f>VLOOKUP(CONCATENATE($B117,"  ",$C$115),$E$5:$O$80,2,FALSE)</f>
        <v>37</v>
      </c>
      <c r="J117" s="4">
        <f>VLOOKUP(CONCATENATE($B117,"  ",$C$115),$E$5:$O$80,7,FALSE)</f>
        <v>51</v>
      </c>
      <c r="K117" s="8"/>
      <c r="M117" s="9"/>
      <c r="N117"/>
      <c r="S117" s="1"/>
      <c r="T117"/>
    </row>
    <row r="118" spans="2:20" ht="12.75">
      <c r="B118" s="116">
        <v>3</v>
      </c>
      <c r="C118" s="270" t="str">
        <f>VLOOKUP(CONCATENATE($B118,"  ",$C$115),$E$5:$O$80,3,FALSE)</f>
        <v>Roučková Martina</v>
      </c>
      <c r="D118" s="271"/>
      <c r="E118" s="4">
        <f>VLOOKUP(CONCATENATE($B118,"  ",$C$115),$E$5:$O$80,4,FALSE)</f>
        <v>1975</v>
      </c>
      <c r="F118" s="268" t="str">
        <f>VLOOKUP(CONCATENATE($B118,"  ",$C$115),$E$5:$O$80,5,FALSE)</f>
        <v>Sokol Blansko</v>
      </c>
      <c r="G118" s="269"/>
      <c r="H118" s="110">
        <f>VLOOKUP(CONCATENATE($B118,"  ",$C$115),$E$5:$O$80,9,FALSE)</f>
        <v>0.016319444444444553</v>
      </c>
      <c r="I118" s="258">
        <f>VLOOKUP(CONCATENATE($B118,"  ",$C$115),$E$5:$O$80,2,FALSE)</f>
        <v>43</v>
      </c>
      <c r="J118" s="4">
        <f>VLOOKUP(CONCATENATE($B118,"  ",$C$115),$E$5:$O$80,7,FALSE)</f>
        <v>26</v>
      </c>
      <c r="K118" s="8"/>
      <c r="M118" s="9"/>
      <c r="N118"/>
      <c r="S118" s="1"/>
      <c r="T118"/>
    </row>
    <row r="119" spans="2:20" ht="12.75">
      <c r="B119" s="116">
        <v>4</v>
      </c>
      <c r="C119" s="270" t="str">
        <f>VLOOKUP(CONCATENATE($B119,"  ",$C$115),$E$5:$O$80,3,FALSE)</f>
        <v>Krejsová Petra</v>
      </c>
      <c r="D119" s="271"/>
      <c r="E119" s="4">
        <f>VLOOKUP(CONCATENATE($B119,"  ",$C$115),$E$5:$O$80,4,FALSE)</f>
        <v>1979</v>
      </c>
      <c r="F119" s="268" t="str">
        <f>VLOOKUP(CONCATENATE($B119,"  ",$C$115),$E$5:$O$80,5,FALSE)</f>
        <v>Auto RZ Boskovice</v>
      </c>
      <c r="G119" s="269"/>
      <c r="H119" s="110">
        <f>VLOOKUP(CONCATENATE($B119,"  ",$C$115),$E$5:$O$80,9,FALSE)</f>
        <v>0.01692129629629635</v>
      </c>
      <c r="I119" s="258">
        <f>VLOOKUP(CONCATENATE($B119,"  ",$C$115),$E$5:$O$80,2,FALSE)</f>
        <v>50</v>
      </c>
      <c r="J119" s="4">
        <f>VLOOKUP(CONCATENATE($B119,"  ",$C$115),$E$5:$O$80,7,FALSE)</f>
        <v>38</v>
      </c>
      <c r="M119" s="9"/>
      <c r="N119"/>
      <c r="S119" s="1"/>
      <c r="T119"/>
    </row>
    <row r="120" spans="2:20" ht="12.75">
      <c r="B120" s="116">
        <v>5</v>
      </c>
      <c r="C120" s="270" t="str">
        <f>VLOOKUP(CONCATENATE($B120,"  ",$C$115),$E$5:$O$80,3,FALSE)</f>
        <v>Komárková Zdenka</v>
      </c>
      <c r="D120" s="271"/>
      <c r="E120" s="4">
        <f>VLOOKUP(CONCATENATE($B120,"  ",$C$115),$E$5:$O$80,4,FALSE)</f>
        <v>1974</v>
      </c>
      <c r="F120" s="268" t="str">
        <f>VLOOKUP(CONCATENATE($B120,"  ",$C$115),$E$5:$O$80,5,FALSE)</f>
        <v>Olešnice</v>
      </c>
      <c r="G120" s="269"/>
      <c r="H120" s="110">
        <f>VLOOKUP(CONCATENATE($B120,"  ",$C$115),$E$5:$O$80,9,FALSE)</f>
        <v>0.017106481481481528</v>
      </c>
      <c r="I120" s="258">
        <f>VLOOKUP(CONCATENATE($B120,"  ",$C$115),$E$5:$O$80,2,FALSE)</f>
        <v>52</v>
      </c>
      <c r="J120" s="4">
        <f>VLOOKUP(CONCATENATE($B120,"  ",$C$115),$E$5:$O$80,7,FALSE)</f>
        <v>56</v>
      </c>
      <c r="K120" s="8"/>
      <c r="M120" s="9"/>
      <c r="N120"/>
      <c r="S120" s="1"/>
      <c r="T120"/>
    </row>
    <row r="121" spans="2:20" ht="12.75">
      <c r="B121" s="108"/>
      <c r="C121" s="272" t="s">
        <v>525</v>
      </c>
      <c r="D121" s="273">
        <f>COUNTIF($J$5:$J$88,C121)</f>
        <v>5</v>
      </c>
      <c r="F121" s="9"/>
      <c r="G121" s="9"/>
      <c r="J121" s="2"/>
      <c r="K121" s="8"/>
      <c r="M121" s="9"/>
      <c r="N121"/>
      <c r="S121" s="1"/>
      <c r="T121"/>
    </row>
    <row r="122" spans="2:20" ht="12.75">
      <c r="B122" s="116">
        <v>1</v>
      </c>
      <c r="C122" s="270" t="str">
        <f>VLOOKUP(CONCATENATE($B122,"  ",$C$121),$E$5:$O$80,3,FALSE)</f>
        <v>Hynštová Marie</v>
      </c>
      <c r="D122" s="271"/>
      <c r="E122" s="4">
        <f>VLOOKUP(CONCATENATE($B122,"  ",$C$121),$E$5:$O$80,4,FALSE)</f>
        <v>1957</v>
      </c>
      <c r="F122" s="268" t="str">
        <f>VLOOKUP(CONCATENATE($B122,"  ",$C$121),$E$5:$O$80,5,FALSE)</f>
        <v>Vyškov</v>
      </c>
      <c r="G122" s="269"/>
      <c r="H122" s="110">
        <f>VLOOKUP(CONCATENATE($B122,"  ",$C$121),$E$5:$O$80,9,FALSE)</f>
        <v>0.016145833333333415</v>
      </c>
      <c r="I122" s="258">
        <f>VLOOKUP(CONCATENATE($B122,"  ",$C$121),$E$5:$O$80,2,FALSE)</f>
        <v>40</v>
      </c>
      <c r="J122" s="4">
        <f>VLOOKUP(CONCATENATE($B122,"  ",$C$121),$E$5:$O$80,7,FALSE)</f>
        <v>10</v>
      </c>
      <c r="K122" s="8"/>
      <c r="M122" s="9"/>
      <c r="N122"/>
      <c r="S122" s="1"/>
      <c r="T122"/>
    </row>
    <row r="123" spans="2:20" ht="12.75">
      <c r="B123" s="116">
        <v>2</v>
      </c>
      <c r="C123" s="270" t="str">
        <f>VLOOKUP(CONCATENATE($B123,"  ",$C$121),$E$5:$O$80,3,FALSE)</f>
        <v>Žákovská Alena</v>
      </c>
      <c r="D123" s="271"/>
      <c r="E123" s="4">
        <f>VLOOKUP(CONCATENATE($B123,"  ",$C$121),$E$5:$O$80,4,FALSE)</f>
        <v>1962</v>
      </c>
      <c r="F123" s="268" t="str">
        <f>VLOOKUP(CONCATENATE($B123,"  ",$C$121),$E$5:$O$80,5,FALSE)</f>
        <v>Horizont Kola Novák Blansko</v>
      </c>
      <c r="G123" s="269"/>
      <c r="H123" s="110">
        <f>VLOOKUP(CONCATENATE($B123,"  ",$C$121),$E$5:$O$80,9,FALSE)</f>
        <v>0.016712962962962985</v>
      </c>
      <c r="I123" s="258">
        <f>VLOOKUP(CONCATENATE($B123,"  ",$C$121),$E$5:$O$80,2,FALSE)</f>
        <v>47</v>
      </c>
      <c r="J123" s="4">
        <f>VLOOKUP(CONCATENATE($B123,"  ",$C$121),$E$5:$O$80,7,FALSE)</f>
        <v>25</v>
      </c>
      <c r="K123" s="8"/>
      <c r="M123" s="9"/>
      <c r="N123"/>
      <c r="S123" s="1"/>
      <c r="T123"/>
    </row>
    <row r="124" spans="2:20" ht="12.75">
      <c r="B124" s="116">
        <v>3</v>
      </c>
      <c r="C124" s="270" t="str">
        <f>VLOOKUP(CONCATENATE($B124,"  ",$C$121),$E$5:$O$80,3,FALSE)</f>
        <v>Grünová Ivana</v>
      </c>
      <c r="D124" s="271"/>
      <c r="E124" s="4">
        <f>VLOOKUP(CONCATENATE($B124,"  ",$C$121),$E$5:$O$80,4,FALSE)</f>
        <v>1971</v>
      </c>
      <c r="F124" s="268" t="str">
        <f>VLOOKUP(CONCATENATE($B124,"  ",$C$121),$E$5:$O$80,5,FALSE)</f>
        <v>AC Okrouhlá</v>
      </c>
      <c r="G124" s="269"/>
      <c r="H124" s="110">
        <f>VLOOKUP(CONCATENATE($B124,"  ",$C$121),$E$5:$O$80,9,FALSE)</f>
        <v>0.017986111111111147</v>
      </c>
      <c r="I124" s="258">
        <f>VLOOKUP(CONCATENATE($B124,"  ",$C$121),$E$5:$O$80,2,FALSE)</f>
        <v>57</v>
      </c>
      <c r="J124" s="4">
        <f>VLOOKUP(CONCATENATE($B124,"  ",$C$121),$E$5:$O$80,7,FALSE)</f>
        <v>4</v>
      </c>
      <c r="K124" s="8"/>
      <c r="M124" s="9"/>
      <c r="N124"/>
      <c r="S124" s="1"/>
      <c r="T124"/>
    </row>
    <row r="125" spans="2:10" ht="12.75">
      <c r="B125" s="116">
        <v>4</v>
      </c>
      <c r="C125" s="270" t="str">
        <f>VLOOKUP(CONCATENATE($B125,"  ",$C$121),$E$5:$O$80,3,FALSE)</f>
        <v>Klimešová Daniela</v>
      </c>
      <c r="D125" s="271"/>
      <c r="E125" s="4">
        <f>VLOOKUP(CONCATENATE($B125,"  ",$C$121),$E$5:$O$80,4,FALSE)</f>
        <v>1973</v>
      </c>
      <c r="F125" s="268" t="str">
        <f>VLOOKUP(CONCATENATE($B125,"  ",$C$121),$E$5:$O$80,5,FALSE)</f>
        <v>Skalice nad Svitavou</v>
      </c>
      <c r="G125" s="269"/>
      <c r="H125" s="110">
        <f>VLOOKUP(CONCATENATE($B125,"  ",$C$121),$E$5:$O$80,9,FALSE)</f>
        <v>0.018993055555555527</v>
      </c>
      <c r="I125" s="258">
        <f>VLOOKUP(CONCATENATE($B125,"  ",$C$121),$E$5:$O$80,2,FALSE)</f>
        <v>62</v>
      </c>
      <c r="J125" s="4">
        <f>VLOOKUP(CONCATENATE($B125,"  ",$C$121),$E$5:$O$80,7,FALSE)</f>
        <v>53</v>
      </c>
    </row>
    <row r="126" spans="2:10" ht="12.75">
      <c r="B126" s="116">
        <v>5</v>
      </c>
      <c r="C126" s="270" t="str">
        <f>VLOOKUP(CONCATENATE($B126,"  ",$C$121),$E$5:$O$80,3,FALSE)</f>
        <v>Krejčiříková Kateřina</v>
      </c>
      <c r="D126" s="271"/>
      <c r="E126" s="4">
        <f>VLOOKUP(CONCATENATE($B126,"  ",$C$121),$E$5:$O$80,4,FALSE)</f>
        <v>1972</v>
      </c>
      <c r="F126" s="268" t="str">
        <f>VLOOKUP(CONCATENATE($B126,"  ",$C$121),$E$5:$O$80,5,FALSE)</f>
        <v>Svatá Kateřina</v>
      </c>
      <c r="G126" s="269"/>
      <c r="H126" s="110">
        <f>VLOOKUP(CONCATENATE($B126,"  ",$C$121),$E$5:$O$80,9,FALSE)</f>
        <v>0.019629629629629664</v>
      </c>
      <c r="I126" s="258">
        <f>VLOOKUP(CONCATENATE($B126,"  ",$C$121),$E$5:$O$80,2,FALSE)</f>
        <v>64</v>
      </c>
      <c r="J126" s="4">
        <f>VLOOKUP(CONCATENATE($B126,"  ",$C$121),$E$5:$O$80,7,FALSE)</f>
        <v>24</v>
      </c>
    </row>
    <row r="127" spans="2:10" ht="12.75">
      <c r="B127" s="108"/>
      <c r="C127" s="109" t="s">
        <v>61</v>
      </c>
      <c r="D127" s="117">
        <f>Startovka!A293</f>
        <v>75</v>
      </c>
      <c r="F127" s="9"/>
      <c r="G127" s="9"/>
      <c r="J127" s="2"/>
    </row>
    <row r="128" spans="2:10" ht="12.75">
      <c r="B128" s="116">
        <v>1</v>
      </c>
      <c r="C128" s="266" t="str">
        <f>G5</f>
        <v>Grün Vojtěch</v>
      </c>
      <c r="D128" s="267"/>
      <c r="E128" s="4">
        <f aca="true" t="shared" si="10" ref="E128:F132">H5</f>
        <v>1992</v>
      </c>
      <c r="F128" s="268" t="str">
        <f t="shared" si="10"/>
        <v>AC Okrouhlá </v>
      </c>
      <c r="G128" s="269"/>
      <c r="H128" s="110">
        <f>M5</f>
        <v>0.012546296296296333</v>
      </c>
      <c r="I128" s="258" t="str">
        <f aca="true" t="shared" si="11" ref="I128:J132">J5</f>
        <v>J</v>
      </c>
      <c r="J128" s="4">
        <f t="shared" si="11"/>
        <v>5</v>
      </c>
    </row>
    <row r="129" spans="2:10" ht="12.75">
      <c r="B129" s="116">
        <v>2</v>
      </c>
      <c r="C129" s="266" t="str">
        <f>G6</f>
        <v>Boháček Petr</v>
      </c>
      <c r="D129" s="267"/>
      <c r="E129" s="4">
        <f t="shared" si="10"/>
        <v>1974</v>
      </c>
      <c r="F129" s="268" t="str">
        <f t="shared" si="10"/>
        <v>AUTO RZ Boskovice</v>
      </c>
      <c r="G129" s="269"/>
      <c r="H129" s="110">
        <f>M6</f>
        <v>0.01258101851851845</v>
      </c>
      <c r="I129" s="258" t="str">
        <f t="shared" si="11"/>
        <v>M</v>
      </c>
      <c r="J129" s="4">
        <f t="shared" si="11"/>
        <v>48</v>
      </c>
    </row>
    <row r="130" spans="2:10" ht="12.75">
      <c r="B130" s="116">
        <v>3</v>
      </c>
      <c r="C130" s="266" t="str">
        <f>G7</f>
        <v>Večeřa Tomáš</v>
      </c>
      <c r="D130" s="267"/>
      <c r="E130" s="4">
        <f t="shared" si="10"/>
        <v>1989</v>
      </c>
      <c r="F130" s="268" t="str">
        <f t="shared" si="10"/>
        <v>BCK Relax Olešnice</v>
      </c>
      <c r="G130" s="269"/>
      <c r="H130" s="110">
        <f>M7</f>
        <v>0.012789351851851927</v>
      </c>
      <c r="I130" s="258" t="str">
        <f t="shared" si="11"/>
        <v>M</v>
      </c>
      <c r="J130" s="4">
        <f t="shared" si="11"/>
        <v>22</v>
      </c>
    </row>
    <row r="131" spans="2:10" ht="12.75">
      <c r="B131" s="116">
        <v>4</v>
      </c>
      <c r="C131" s="266" t="str">
        <f>G8</f>
        <v>Nováček Michal</v>
      </c>
      <c r="D131" s="267"/>
      <c r="E131" s="4">
        <f t="shared" si="10"/>
        <v>1993</v>
      </c>
      <c r="F131" s="268" t="str">
        <f t="shared" si="10"/>
        <v>Uni Brno</v>
      </c>
      <c r="G131" s="269"/>
      <c r="H131" s="110">
        <f>M8</f>
        <v>0.012835648148148193</v>
      </c>
      <c r="I131" s="258" t="str">
        <f t="shared" si="11"/>
        <v>J</v>
      </c>
      <c r="J131" s="4">
        <f t="shared" si="11"/>
        <v>8</v>
      </c>
    </row>
    <row r="132" spans="2:10" ht="12.75">
      <c r="B132" s="116">
        <v>5</v>
      </c>
      <c r="C132" s="266" t="str">
        <f>G9</f>
        <v>Dolák Hynek</v>
      </c>
      <c r="D132" s="267"/>
      <c r="E132" s="4">
        <f t="shared" si="10"/>
        <v>1972</v>
      </c>
      <c r="F132" s="268" t="str">
        <f t="shared" si="10"/>
        <v>Blansko</v>
      </c>
      <c r="G132" s="269"/>
      <c r="H132" s="110">
        <f>M9</f>
        <v>0.012916666666666687</v>
      </c>
      <c r="I132" s="258" t="str">
        <f t="shared" si="11"/>
        <v>MV1</v>
      </c>
      <c r="J132" s="4">
        <f t="shared" si="11"/>
        <v>49</v>
      </c>
    </row>
  </sheetData>
  <sheetProtection/>
  <mergeCells count="14">
    <mergeCell ref="C86:D86"/>
    <mergeCell ref="F86:G86"/>
    <mergeCell ref="F1:O1"/>
    <mergeCell ref="F2:O2"/>
    <mergeCell ref="B83:J83"/>
    <mergeCell ref="B84:J84"/>
    <mergeCell ref="C90:D90"/>
    <mergeCell ref="F90:G90"/>
    <mergeCell ref="C87:D87"/>
    <mergeCell ref="F87:G87"/>
    <mergeCell ref="C88:D88"/>
    <mergeCell ref="F88:G88"/>
    <mergeCell ref="C89:D89"/>
    <mergeCell ref="F89:G89"/>
  </mergeCells>
  <conditionalFormatting sqref="I14:I72">
    <cfRule type="cellIs" priority="2" dxfId="12" operator="equal" stopIfTrue="1">
      <formula>0</formula>
    </cfRule>
  </conditionalFormatting>
  <conditionalFormatting sqref="H22">
    <cfRule type="cellIs" priority="1" dxfId="12" operator="equal" stopIfTrue="1">
      <formula>$G$22</formula>
    </cfRule>
  </conditionalFormatting>
  <printOptions horizontalCentered="1" vertic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W139"/>
  <sheetViews>
    <sheetView tabSelected="1" zoomScale="115" zoomScaleNormal="115" zoomScalePageLayoutView="0" workbookViewId="0" topLeftCell="A1">
      <pane ySplit="4" topLeftCell="A54" activePane="bottomLeft" state="frozen"/>
      <selection pane="topLeft" activeCell="A1" sqref="A1"/>
      <selection pane="bottomLeft" activeCell="C70" sqref="C70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7" customWidth="1"/>
    <col min="4" max="4" width="10.125" style="87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5">
      <c r="F2" s="284" t="s">
        <v>534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42.7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46</v>
      </c>
      <c r="P3"/>
      <c r="Q3"/>
      <c r="T3" s="104" t="s">
        <v>47</v>
      </c>
    </row>
    <row r="4" spans="2:20" ht="14.25" customHeight="1" thickBot="1">
      <c r="B4" s="6" t="s">
        <v>470</v>
      </c>
      <c r="C4" s="222">
        <v>0.7293287037037036</v>
      </c>
      <c r="D4" s="112">
        <f aca="true" t="shared" si="0" ref="D4:D67">M4</f>
        <v>0</v>
      </c>
      <c r="E4" s="7"/>
      <c r="F4" s="8"/>
      <c r="G4" s="5"/>
      <c r="H4" s="5"/>
      <c r="I4" s="9"/>
      <c r="J4" s="2"/>
      <c r="K4"/>
      <c r="M4" s="261">
        <f>C4-$C$4</f>
        <v>0</v>
      </c>
      <c r="N4"/>
      <c r="S4" t="s">
        <v>64</v>
      </c>
      <c r="T4" s="105" t="s">
        <v>10</v>
      </c>
    </row>
    <row r="5" spans="1:21" ht="12.75" customHeight="1">
      <c r="A5" s="10" t="e">
        <f>MATCH(K5,$K$3:K4,0)</f>
        <v>#N/A</v>
      </c>
      <c r="B5" s="88" t="s">
        <v>102</v>
      </c>
      <c r="C5" s="223">
        <v>0.7504282407407407</v>
      </c>
      <c r="D5" s="112">
        <f t="shared" si="0"/>
        <v>0.02109953703703704</v>
      </c>
      <c r="E5" s="2" t="str">
        <f aca="true" t="shared" si="1" ref="E5:E68">CONCATENATE(TEXT(L5,0),"  ",J5)</f>
        <v>1  J</v>
      </c>
      <c r="F5" s="90">
        <v>1</v>
      </c>
      <c r="G5" s="91" t="str">
        <f>VLOOKUP($K5,Startovka!$C$3:$J$292,5,FALSE())</f>
        <v>Grün Vojtěch</v>
      </c>
      <c r="H5" s="92">
        <f>VLOOKUP($K5,Startovka!$C$3:$J$292,6,FALSE())</f>
        <v>1992</v>
      </c>
      <c r="I5" s="93" t="str">
        <f>VLOOKUP($K5,Startovka!$C$3:$J$292,8,FALSE())</f>
        <v>AC Okrouhlá </v>
      </c>
      <c r="J5" s="92" t="str">
        <f>VLOOKUP($K5,Startovka!$C$3:$J$292,7,FALSE())</f>
        <v>J</v>
      </c>
      <c r="K5" s="92">
        <f aca="true" t="shared" si="2" ref="K5:K68">VALUE(B5)</f>
        <v>9</v>
      </c>
      <c r="L5" s="92">
        <f>COUNTIF(J$4:J5,J5)</f>
        <v>1</v>
      </c>
      <c r="M5" s="113">
        <f>C5-$C$4</f>
        <v>0.02109953703703704</v>
      </c>
      <c r="N5" s="91"/>
      <c r="O5" s="94">
        <f>IF(P5="M",VLOOKUP(Q5,$R$5:$T$79,2,FALSE),VLOOKUP(Q5,$R$5:$T$79,3,FALSE))</f>
        <v>40</v>
      </c>
      <c r="P5" t="str">
        <f>LEFT(J5,1)</f>
        <v>J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2.75">
      <c r="A6" s="10" t="e">
        <f>MATCH(K6,$K$3:K5,0)</f>
        <v>#N/A</v>
      </c>
      <c r="B6" s="88" t="s">
        <v>77</v>
      </c>
      <c r="C6" s="223">
        <v>0.7505324074074075</v>
      </c>
      <c r="D6" s="112">
        <f t="shared" si="0"/>
        <v>0.021203703703703836</v>
      </c>
      <c r="E6" s="2" t="str">
        <f t="shared" si="1"/>
        <v>1  M</v>
      </c>
      <c r="F6" s="95">
        <v>2</v>
      </c>
      <c r="G6" s="3" t="str">
        <f>VLOOKUP($K6,Startovka!$C$3:$J$292,5,FALSE())</f>
        <v>Boháček Petr</v>
      </c>
      <c r="H6" s="4">
        <f>VLOOKUP($K6,Startovka!$C$3:$J$292,6,FALSE())</f>
        <v>1974</v>
      </c>
      <c r="I6" s="89" t="str">
        <f>VLOOKUP($K6,Startovka!$C$3:$J$292,8,FALSE())</f>
        <v>AUTO RZ Boskovice</v>
      </c>
      <c r="J6" s="4" t="str">
        <f>VLOOKUP($K6,Startovka!$C$3:$J$292,7,FALSE())</f>
        <v>M</v>
      </c>
      <c r="K6" s="4">
        <f t="shared" si="2"/>
        <v>27</v>
      </c>
      <c r="L6" s="4">
        <f>COUNTIF(J$4:J6,J6)</f>
        <v>1</v>
      </c>
      <c r="M6" s="114">
        <f aca="true" t="shared" si="3" ref="M6:M69">C6-$C$4</f>
        <v>0.021203703703703836</v>
      </c>
      <c r="N6" s="114">
        <f>M6-$M$5</f>
        <v>0.00010416666666679397</v>
      </c>
      <c r="O6" s="96">
        <f aca="true" t="shared" si="4" ref="O6:O69">IF(P6="M",VLOOKUP(Q6,$R$5:$T$79,2,FALSE),VLOOKUP(Q6,$R$5:$T$79,3,FALSE))</f>
        <v>80</v>
      </c>
      <c r="P6" t="str">
        <f aca="true" t="shared" si="5" ref="P6:P22">LEFT(J6,1)</f>
        <v>M</v>
      </c>
      <c r="Q6">
        <f>COUNTIF(P$5:P6,P6)</f>
        <v>1</v>
      </c>
      <c r="R6" s="263">
        <v>2</v>
      </c>
      <c r="S6" s="263">
        <v>76</v>
      </c>
      <c r="T6" s="263">
        <v>36</v>
      </c>
      <c r="U6" s="263"/>
    </row>
    <row r="7" spans="1:21" ht="12.75" customHeight="1">
      <c r="A7" s="10" t="e">
        <f>MATCH(K7,$K$3:K6,0)</f>
        <v>#N/A</v>
      </c>
      <c r="B7" s="88" t="s">
        <v>72</v>
      </c>
      <c r="C7" s="223">
        <v>0.7508333333333334</v>
      </c>
      <c r="D7" s="112">
        <f t="shared" si="0"/>
        <v>0.021504629629629735</v>
      </c>
      <c r="E7" s="2" t="str">
        <f t="shared" si="1"/>
        <v>1  MV1</v>
      </c>
      <c r="F7" s="95">
        <v>3</v>
      </c>
      <c r="G7" s="3" t="str">
        <f>VLOOKUP($K7,Startovka!$C$3:$J$292,5,FALSE())</f>
        <v>Dolák Hynek</v>
      </c>
      <c r="H7" s="4">
        <f>VLOOKUP($K7,Startovka!$C$3:$J$292,6,FALSE())</f>
        <v>1972</v>
      </c>
      <c r="I7" s="89" t="str">
        <f>VLOOKUP($K7,Startovka!$C$3:$J$292,8,FALSE())</f>
        <v>Blansko</v>
      </c>
      <c r="J7" s="4" t="str">
        <f>VLOOKUP($K7,Startovka!$C$3:$J$292,7,FALSE())</f>
        <v>MV1</v>
      </c>
      <c r="K7" s="4">
        <f t="shared" si="2"/>
        <v>32</v>
      </c>
      <c r="L7" s="4">
        <f>COUNTIF(J$4:J7,J7)</f>
        <v>1</v>
      </c>
      <c r="M7" s="114">
        <f t="shared" si="3"/>
        <v>0.021504629629629735</v>
      </c>
      <c r="N7" s="114">
        <f aca="true" t="shared" si="6" ref="N7:N70">M7-$M$5</f>
        <v>0.0004050925925926929</v>
      </c>
      <c r="O7" s="96">
        <f t="shared" si="4"/>
        <v>76</v>
      </c>
      <c r="P7" t="str">
        <f t="shared" si="5"/>
        <v>M</v>
      </c>
      <c r="Q7">
        <f>COUNTIF(P$5:P7,P7)</f>
        <v>2</v>
      </c>
      <c r="R7" s="263">
        <v>3</v>
      </c>
      <c r="S7" s="263">
        <v>73</v>
      </c>
      <c r="T7" s="263">
        <v>33</v>
      </c>
      <c r="U7" s="263"/>
    </row>
    <row r="8" spans="1:21" ht="12.75">
      <c r="A8" s="10" t="e">
        <f>MATCH(K8,$K$3:K7,0)</f>
        <v>#N/A</v>
      </c>
      <c r="B8" s="88" t="s">
        <v>75</v>
      </c>
      <c r="C8" s="223">
        <v>0.7510532407407408</v>
      </c>
      <c r="D8" s="112">
        <f t="shared" si="0"/>
        <v>0.02172453703703714</v>
      </c>
      <c r="E8" s="2" t="str">
        <f t="shared" si="1"/>
        <v>2  M</v>
      </c>
      <c r="F8" s="95">
        <v>4</v>
      </c>
      <c r="G8" s="3" t="str">
        <f>VLOOKUP($K8,Startovka!$C$3:$J$292,5,FALSE())</f>
        <v>Večeřa Tomáš</v>
      </c>
      <c r="H8" s="4">
        <f>VLOOKUP($K8,Startovka!$C$3:$J$292,6,FALSE())</f>
        <v>1989</v>
      </c>
      <c r="I8" s="89" t="str">
        <f>VLOOKUP($K8,Startovka!$C$3:$J$292,8,FALSE())</f>
        <v>BCK Relax Olešnice</v>
      </c>
      <c r="J8" s="4" t="str">
        <f>VLOOKUP($K8,Startovka!$C$3:$J$292,7,FALSE())</f>
        <v>M</v>
      </c>
      <c r="K8" s="4">
        <f t="shared" si="2"/>
        <v>24</v>
      </c>
      <c r="L8" s="4">
        <f>COUNTIF(J$4:J8,J8)</f>
        <v>2</v>
      </c>
      <c r="M8" s="114">
        <f t="shared" si="3"/>
        <v>0.02172453703703714</v>
      </c>
      <c r="N8" s="114">
        <f t="shared" si="6"/>
        <v>0.0006250000000000977</v>
      </c>
      <c r="O8" s="96">
        <f t="shared" si="4"/>
        <v>73</v>
      </c>
      <c r="P8" t="str">
        <f t="shared" si="5"/>
        <v>M</v>
      </c>
      <c r="Q8">
        <f>COUNTIF(P$5:P8,P8)</f>
        <v>3</v>
      </c>
      <c r="R8" s="263">
        <v>4</v>
      </c>
      <c r="S8" s="263">
        <v>71</v>
      </c>
      <c r="T8" s="263">
        <v>31</v>
      </c>
      <c r="U8" s="263"/>
    </row>
    <row r="9" spans="1:21" ht="12.75" customHeight="1">
      <c r="A9" s="10" t="e">
        <f>MATCH(K9,$K$3:K8,0)</f>
        <v>#N/A</v>
      </c>
      <c r="B9" s="88" t="s">
        <v>91</v>
      </c>
      <c r="C9" s="223">
        <v>0.7511574074074074</v>
      </c>
      <c r="D9" s="112">
        <f t="shared" si="0"/>
        <v>0.021828703703703822</v>
      </c>
      <c r="E9" s="2" t="str">
        <f t="shared" si="1"/>
        <v>2  J</v>
      </c>
      <c r="F9" s="95">
        <v>5</v>
      </c>
      <c r="G9" s="3" t="str">
        <f>VLOOKUP($K9,Startovka!$C$3:$J$292,5,FALSE())</f>
        <v>Nováček Michal</v>
      </c>
      <c r="H9" s="4">
        <f>VLOOKUP($K9,Startovka!$C$3:$J$292,6,FALSE())</f>
        <v>1993</v>
      </c>
      <c r="I9" s="89" t="str">
        <f>VLOOKUP($K9,Startovka!$C$3:$J$292,8,FALSE())</f>
        <v>Uni Brno</v>
      </c>
      <c r="J9" s="4" t="str">
        <f>VLOOKUP($K9,Startovka!$C$3:$J$292,7,FALSE())</f>
        <v>J</v>
      </c>
      <c r="K9" s="4">
        <f t="shared" si="2"/>
        <v>23</v>
      </c>
      <c r="L9" s="4">
        <f>COUNTIF(J$4:J9,J9)</f>
        <v>2</v>
      </c>
      <c r="M9" s="114">
        <f t="shared" si="3"/>
        <v>0.021828703703703822</v>
      </c>
      <c r="N9" s="114">
        <f t="shared" si="6"/>
        <v>0.0007291666666667806</v>
      </c>
      <c r="O9" s="96">
        <f t="shared" si="4"/>
        <v>36</v>
      </c>
      <c r="P9" t="str">
        <f t="shared" si="5"/>
        <v>J</v>
      </c>
      <c r="Q9">
        <f>COUNTIF(P$5:P9,P9)</f>
        <v>2</v>
      </c>
      <c r="R9" s="263">
        <v>5</v>
      </c>
      <c r="S9" s="263">
        <v>70</v>
      </c>
      <c r="T9" s="263">
        <v>30</v>
      </c>
      <c r="U9" s="263"/>
    </row>
    <row r="10" spans="1:21" ht="12.75">
      <c r="A10" s="10" t="e">
        <f>MATCH(K10,$K$3:K9,0)</f>
        <v>#N/A</v>
      </c>
      <c r="B10" s="88" t="s">
        <v>65</v>
      </c>
      <c r="C10" s="223">
        <v>0.7513541666666667</v>
      </c>
      <c r="D10" s="112">
        <f t="shared" si="0"/>
        <v>0.02202546296296304</v>
      </c>
      <c r="E10" s="2" t="str">
        <f t="shared" si="1"/>
        <v>3  J</v>
      </c>
      <c r="F10" s="95">
        <v>6</v>
      </c>
      <c r="G10" s="3" t="str">
        <f>VLOOKUP($K10,Startovka!$C$3:$J$292,5,FALSE())</f>
        <v>Konečný Petr</v>
      </c>
      <c r="H10" s="4">
        <f>VLOOKUP($K10,Startovka!$C$3:$J$292,6,FALSE())</f>
        <v>1995</v>
      </c>
      <c r="I10" s="89" t="str">
        <f>VLOOKUP($K10,Startovka!$C$3:$J$292,8,FALSE())</f>
        <v>AC Okrouhlá</v>
      </c>
      <c r="J10" s="4" t="str">
        <f>VLOOKUP($K10,Startovka!$C$3:$J$292,7,FALSE())</f>
        <v>J</v>
      </c>
      <c r="K10" s="4">
        <f t="shared" si="2"/>
        <v>3</v>
      </c>
      <c r="L10" s="4">
        <f>COUNTIF(J$4:J10,J10)</f>
        <v>3</v>
      </c>
      <c r="M10" s="114">
        <f t="shared" si="3"/>
        <v>0.02202546296296304</v>
      </c>
      <c r="N10" s="114">
        <f t="shared" si="6"/>
        <v>0.0009259259259259967</v>
      </c>
      <c r="O10" s="96">
        <f t="shared" si="4"/>
        <v>33</v>
      </c>
      <c r="P10" t="str">
        <f t="shared" si="5"/>
        <v>J</v>
      </c>
      <c r="Q10">
        <f>COUNTIF(P$5:P10,P10)</f>
        <v>3</v>
      </c>
      <c r="R10" s="263">
        <v>6</v>
      </c>
      <c r="S10" s="263">
        <v>69</v>
      </c>
      <c r="T10" s="263">
        <v>29</v>
      </c>
      <c r="U10" s="263"/>
    </row>
    <row r="11" spans="1:21" ht="12.75" customHeight="1">
      <c r="A11" s="10" t="e">
        <f>MATCH(K11,$K$3:K10,0)</f>
        <v>#N/A</v>
      </c>
      <c r="B11" s="88" t="s">
        <v>108</v>
      </c>
      <c r="C11" s="223">
        <v>0.7515856481481481</v>
      </c>
      <c r="D11" s="112">
        <f t="shared" si="0"/>
        <v>0.022256944444444482</v>
      </c>
      <c r="E11" s="2" t="str">
        <f t="shared" si="1"/>
        <v>2  MV1</v>
      </c>
      <c r="F11" s="95">
        <v>7</v>
      </c>
      <c r="G11" s="3" t="str">
        <f>VLOOKUP($K11,Startovka!$C$3:$J$292,5,FALSE())</f>
        <v>Macura Jan</v>
      </c>
      <c r="H11" s="4">
        <f>VLOOKUP($K11,Startovka!$C$3:$J$292,6,FALSE())</f>
        <v>1972</v>
      </c>
      <c r="I11" s="89" t="str">
        <f>VLOOKUP($K11,Startovka!$C$3:$J$292,8,FALSE())</f>
        <v>Horizont Kola Novák Blansko</v>
      </c>
      <c r="J11" s="4" t="str">
        <f>VLOOKUP($K11,Startovka!$C$3:$J$292,7,FALSE())</f>
        <v>MV1</v>
      </c>
      <c r="K11" s="4">
        <f t="shared" si="2"/>
        <v>40</v>
      </c>
      <c r="L11" s="4">
        <f>COUNTIF(J$4:J11,J11)</f>
        <v>2</v>
      </c>
      <c r="M11" s="114">
        <f t="shared" si="3"/>
        <v>0.022256944444444482</v>
      </c>
      <c r="N11" s="114">
        <f t="shared" si="6"/>
        <v>0.0011574074074074403</v>
      </c>
      <c r="O11" s="96">
        <f t="shared" si="4"/>
        <v>71</v>
      </c>
      <c r="P11" t="str">
        <f t="shared" si="5"/>
        <v>M</v>
      </c>
      <c r="Q11">
        <f>COUNTIF(P$5:P11,P11)</f>
        <v>4</v>
      </c>
      <c r="R11" s="263">
        <v>7</v>
      </c>
      <c r="S11" s="263">
        <v>68</v>
      </c>
      <c r="T11" s="263">
        <v>28</v>
      </c>
      <c r="U11" s="263"/>
    </row>
    <row r="12" spans="1:21" ht="12.75">
      <c r="A12" s="10" t="e">
        <f>MATCH(K12,$K$3:K11,0)</f>
        <v>#N/A</v>
      </c>
      <c r="B12" s="88" t="s">
        <v>86</v>
      </c>
      <c r="C12" s="223">
        <v>0.7518981481481481</v>
      </c>
      <c r="D12" s="112">
        <f t="shared" si="0"/>
        <v>0.02256944444444453</v>
      </c>
      <c r="E12" s="2" t="str">
        <f t="shared" si="1"/>
        <v>3  MV1</v>
      </c>
      <c r="F12" s="95">
        <v>8</v>
      </c>
      <c r="G12" s="3" t="str">
        <f>VLOOKUP($K12,Startovka!$C$3:$J$292,5,FALSE())</f>
        <v>Kejík Milan</v>
      </c>
      <c r="H12" s="4">
        <f>VLOOKUP($K12,Startovka!$C$3:$J$292,6,FALSE())</f>
        <v>1968</v>
      </c>
      <c r="I12" s="89" t="str">
        <f>VLOOKUP($K12,Startovka!$C$3:$J$292,8,FALSE())</f>
        <v>ASK TT Blansko</v>
      </c>
      <c r="J12" s="4" t="str">
        <f>VLOOKUP($K12,Startovka!$C$3:$J$292,7,FALSE())</f>
        <v>MV1</v>
      </c>
      <c r="K12" s="4">
        <f t="shared" si="2"/>
        <v>21</v>
      </c>
      <c r="L12" s="4">
        <f>COUNTIF(J$4:J12,J12)</f>
        <v>3</v>
      </c>
      <c r="M12" s="114">
        <f t="shared" si="3"/>
        <v>0.02256944444444453</v>
      </c>
      <c r="N12" s="114">
        <f t="shared" si="6"/>
        <v>0.0014699074074074892</v>
      </c>
      <c r="O12" s="96">
        <f t="shared" si="4"/>
        <v>70</v>
      </c>
      <c r="P12" t="str">
        <f t="shared" si="5"/>
        <v>M</v>
      </c>
      <c r="Q12">
        <f>COUNTIF(P$5:P12,P12)</f>
        <v>5</v>
      </c>
      <c r="R12" s="263">
        <v>8</v>
      </c>
      <c r="S12" s="263">
        <v>67</v>
      </c>
      <c r="T12" s="263">
        <v>27</v>
      </c>
      <c r="U12" s="263"/>
    </row>
    <row r="13" spans="1:21" ht="12.75">
      <c r="A13" s="10" t="e">
        <f>MATCH(K13,$K$3:K12,0)</f>
        <v>#N/A</v>
      </c>
      <c r="B13" s="88" t="s">
        <v>92</v>
      </c>
      <c r="C13" s="223">
        <v>0.7519907407407408</v>
      </c>
      <c r="D13" s="112">
        <f t="shared" si="0"/>
        <v>0.022662037037037175</v>
      </c>
      <c r="E13" s="2" t="str">
        <f t="shared" si="1"/>
        <v>3  M</v>
      </c>
      <c r="F13" s="95">
        <v>9</v>
      </c>
      <c r="G13" s="3" t="str">
        <f>VLOOKUP($K13,Startovka!$C$3:$J$292,5,FALSE())</f>
        <v>Vrtílka Jiří</v>
      </c>
      <c r="H13" s="4">
        <f>VLOOKUP($K13,Startovka!$C$3:$J$292,6,FALSE())</f>
        <v>1980</v>
      </c>
      <c r="I13" s="89" t="str">
        <f>VLOOKUP($K13,Startovka!$C$3:$J$292,8,FALSE())</f>
        <v>Horizont Kola Novák Blansko</v>
      </c>
      <c r="J13" s="4" t="str">
        <f>VLOOKUP($K13,Startovka!$C$3:$J$292,7,FALSE())</f>
        <v>M</v>
      </c>
      <c r="K13" s="4">
        <f t="shared" si="2"/>
        <v>19</v>
      </c>
      <c r="L13" s="4">
        <f>COUNTIF(J$4:J13,J13)</f>
        <v>3</v>
      </c>
      <c r="M13" s="114">
        <f t="shared" si="3"/>
        <v>0.022662037037037175</v>
      </c>
      <c r="N13" s="114">
        <f t="shared" si="6"/>
        <v>0.0015625000000001332</v>
      </c>
      <c r="O13" s="96">
        <f t="shared" si="4"/>
        <v>69</v>
      </c>
      <c r="P13" t="str">
        <f t="shared" si="5"/>
        <v>M</v>
      </c>
      <c r="Q13">
        <f>COUNTIF(P$5:P13,P13)</f>
        <v>6</v>
      </c>
      <c r="R13" s="263">
        <v>9</v>
      </c>
      <c r="S13" s="263">
        <v>66</v>
      </c>
      <c r="T13" s="263">
        <v>26</v>
      </c>
      <c r="U13" s="263"/>
    </row>
    <row r="14" spans="1:21" ht="12.75">
      <c r="A14" s="10" t="e">
        <f>MATCH(K14,$K$3:K13,0)</f>
        <v>#N/A</v>
      </c>
      <c r="B14" s="88" t="s">
        <v>518</v>
      </c>
      <c r="C14" s="223">
        <v>0.7522106481481482</v>
      </c>
      <c r="D14" s="112">
        <f t="shared" si="0"/>
        <v>0.02288194444444458</v>
      </c>
      <c r="E14" s="2" t="str">
        <f t="shared" si="1"/>
        <v>4  MV1</v>
      </c>
      <c r="F14" s="95">
        <v>10</v>
      </c>
      <c r="G14" s="3" t="str">
        <f>VLOOKUP($K14,Startovka!$C$3:$J$292,5,FALSE())</f>
        <v>Dvořák Jaromír</v>
      </c>
      <c r="H14" s="4">
        <f>VLOOKUP($K14,Startovka!$C$3:$J$292,6,FALSE())</f>
        <v>1968</v>
      </c>
      <c r="I14" s="89" t="str">
        <f>VLOOKUP($K14,Startovka!$C$3:$J$292,8,FALSE())</f>
        <v>ASK TT Blansko</v>
      </c>
      <c r="J14" s="4" t="str">
        <f>VLOOKUP($K14,Startovka!$C$3:$J$292,7,FALSE())</f>
        <v>MV1</v>
      </c>
      <c r="K14" s="4">
        <f t="shared" si="2"/>
        <v>54</v>
      </c>
      <c r="L14" s="4">
        <f>COUNTIF(J$4:J14,J14)</f>
        <v>4</v>
      </c>
      <c r="M14" s="114">
        <f t="shared" si="3"/>
        <v>0.02288194444444458</v>
      </c>
      <c r="N14" s="114">
        <f t="shared" si="6"/>
        <v>0.001782407407407538</v>
      </c>
      <c r="O14" s="96">
        <f t="shared" si="4"/>
        <v>68</v>
      </c>
      <c r="P14" t="str">
        <f t="shared" si="5"/>
        <v>M</v>
      </c>
      <c r="Q14">
        <f>COUNTIF(P$5:P14,P14)</f>
        <v>7</v>
      </c>
      <c r="R14" s="263">
        <v>10</v>
      </c>
      <c r="S14" s="263">
        <v>65</v>
      </c>
      <c r="T14" s="263">
        <v>25</v>
      </c>
      <c r="U14" s="263"/>
    </row>
    <row r="15" spans="1:21" ht="12.75">
      <c r="A15" s="10" t="e">
        <f>MATCH(K15,$K$3:K14,0)</f>
        <v>#N/A</v>
      </c>
      <c r="B15" s="88" t="s">
        <v>96</v>
      </c>
      <c r="C15" s="223">
        <v>0.7523263888888888</v>
      </c>
      <c r="D15" s="112">
        <f t="shared" si="0"/>
        <v>0.02299768518518519</v>
      </c>
      <c r="E15" s="2" t="str">
        <f t="shared" si="1"/>
        <v>4  M</v>
      </c>
      <c r="F15" s="95">
        <v>11</v>
      </c>
      <c r="G15" s="3" t="str">
        <f>VLOOKUP($K15,Startovka!$C$3:$J$292,5,FALSE())</f>
        <v>Krénar Michal</v>
      </c>
      <c r="H15" s="4">
        <f>VLOOKUP($K15,Startovka!$C$3:$J$292,6,FALSE())</f>
        <v>1979</v>
      </c>
      <c r="I15" s="89" t="str">
        <f>VLOOKUP($K15,Startovka!$C$3:$J$292,8,FALSE())</f>
        <v>AUTO RZ Boskovice</v>
      </c>
      <c r="J15" s="4" t="str">
        <f>VLOOKUP($K15,Startovka!$C$3:$J$292,7,FALSE())</f>
        <v>M</v>
      </c>
      <c r="K15" s="4">
        <f t="shared" si="2"/>
        <v>14</v>
      </c>
      <c r="L15" s="4">
        <f>COUNTIF(J$4:J15,J15)</f>
        <v>4</v>
      </c>
      <c r="M15" s="114">
        <f t="shared" si="3"/>
        <v>0.02299768518518519</v>
      </c>
      <c r="N15" s="114">
        <f t="shared" si="6"/>
        <v>0.0018981481481481488</v>
      </c>
      <c r="O15" s="96">
        <f t="shared" si="4"/>
        <v>67</v>
      </c>
      <c r="P15" t="str">
        <f t="shared" si="5"/>
        <v>M</v>
      </c>
      <c r="Q15">
        <f>COUNTIF(P$5:P15,P15)</f>
        <v>8</v>
      </c>
      <c r="R15" s="263">
        <v>11</v>
      </c>
      <c r="S15" s="263">
        <v>64</v>
      </c>
      <c r="T15" s="263">
        <v>24</v>
      </c>
      <c r="U15" s="263"/>
    </row>
    <row r="16" spans="1:21" ht="12.75" customHeight="1">
      <c r="A16" s="10" t="e">
        <f>MATCH(K16,$K$3:K15,0)</f>
        <v>#N/A</v>
      </c>
      <c r="B16" s="88" t="s">
        <v>520</v>
      </c>
      <c r="C16" s="223">
        <v>0.7524768518518519</v>
      </c>
      <c r="D16" s="112">
        <f t="shared" si="0"/>
        <v>0.02314814814814825</v>
      </c>
      <c r="E16" s="2" t="str">
        <f t="shared" si="1"/>
        <v>1  MV2</v>
      </c>
      <c r="F16" s="95">
        <v>12</v>
      </c>
      <c r="G16" s="3" t="str">
        <f>VLOOKUP($K16,Startovka!$C$3:$J$292,5,FALSE())</f>
        <v>Hájek Ivoš</v>
      </c>
      <c r="H16" s="4">
        <f>VLOOKUP($K16,Startovka!$C$3:$J$292,6,FALSE())</f>
        <v>1961</v>
      </c>
      <c r="I16" s="89" t="str">
        <f>VLOOKUP($K16,Startovka!$C$3:$J$292,8,FALSE())</f>
        <v>Sokol Doubravice</v>
      </c>
      <c r="J16" s="4" t="str">
        <f>VLOOKUP($K16,Startovka!$C$3:$J$292,7,FALSE())</f>
        <v>MV2</v>
      </c>
      <c r="K16" s="4">
        <f t="shared" si="2"/>
        <v>63</v>
      </c>
      <c r="L16" s="4">
        <f>COUNTIF(J$4:J16,J16)</f>
        <v>1</v>
      </c>
      <c r="M16" s="114">
        <f t="shared" si="3"/>
        <v>0.02314814814814825</v>
      </c>
      <c r="N16" s="114">
        <f t="shared" si="6"/>
        <v>0.0020486111111112093</v>
      </c>
      <c r="O16" s="96">
        <f t="shared" si="4"/>
        <v>66</v>
      </c>
      <c r="P16" t="str">
        <f t="shared" si="5"/>
        <v>M</v>
      </c>
      <c r="Q16">
        <f>COUNTIF(P$5:P16,P16)</f>
        <v>9</v>
      </c>
      <c r="R16" s="263">
        <v>12</v>
      </c>
      <c r="S16" s="263">
        <v>63</v>
      </c>
      <c r="T16" s="263">
        <v>23</v>
      </c>
      <c r="U16" s="263"/>
    </row>
    <row r="17" spans="1:21" ht="12.75">
      <c r="A17" s="10" t="e">
        <f>MATCH(K17,$K$3:K16,0)</f>
        <v>#N/A</v>
      </c>
      <c r="B17" s="88" t="s">
        <v>109</v>
      </c>
      <c r="C17" s="223">
        <v>0.7525578703703704</v>
      </c>
      <c r="D17" s="112">
        <f t="shared" si="0"/>
        <v>0.023229166666666745</v>
      </c>
      <c r="E17" s="2" t="str">
        <f t="shared" si="1"/>
        <v>2  MV2</v>
      </c>
      <c r="F17" s="95">
        <v>13</v>
      </c>
      <c r="G17" s="3" t="str">
        <f>VLOOKUP($K17,Startovka!$C$3:$J$292,5,FALSE())</f>
        <v>Matěna Vladimír</v>
      </c>
      <c r="H17" s="4">
        <f>VLOOKUP($K17,Startovka!$C$3:$J$292,6,FALSE())</f>
        <v>1959</v>
      </c>
      <c r="I17" s="89" t="str">
        <f>VLOOKUP($K17,Startovka!$C$3:$J$292,8,FALSE())</f>
        <v>VZS Blansko</v>
      </c>
      <c r="J17" s="4" t="str">
        <f>VLOOKUP($K17,Startovka!$C$3:$J$292,7,FALSE())</f>
        <v>MV2</v>
      </c>
      <c r="K17" s="4">
        <f t="shared" si="2"/>
        <v>41</v>
      </c>
      <c r="L17" s="4">
        <f>COUNTIF(J$4:J17,J17)</f>
        <v>2</v>
      </c>
      <c r="M17" s="114">
        <f t="shared" si="3"/>
        <v>0.023229166666666745</v>
      </c>
      <c r="N17" s="114">
        <f t="shared" si="6"/>
        <v>0.0021296296296297035</v>
      </c>
      <c r="O17" s="96">
        <f t="shared" si="4"/>
        <v>65</v>
      </c>
      <c r="P17" t="str">
        <f t="shared" si="5"/>
        <v>M</v>
      </c>
      <c r="Q17">
        <f>COUNTIF(P$5:P17,P17)</f>
        <v>10</v>
      </c>
      <c r="R17" s="263">
        <v>13</v>
      </c>
      <c r="S17" s="263">
        <v>62</v>
      </c>
      <c r="T17" s="263">
        <v>22</v>
      </c>
      <c r="U17" s="263"/>
    </row>
    <row r="18" spans="1:21" ht="12.75">
      <c r="A18" s="10" t="e">
        <f>MATCH(K18,$K$3:K17,0)</f>
        <v>#N/A</v>
      </c>
      <c r="B18" s="88" t="s">
        <v>81</v>
      </c>
      <c r="C18" s="223">
        <v>0.7526157407407408</v>
      </c>
      <c r="D18" s="112">
        <f t="shared" si="0"/>
        <v>0.02328703703703716</v>
      </c>
      <c r="E18" s="2" t="str">
        <f t="shared" si="1"/>
        <v>5  MV1</v>
      </c>
      <c r="F18" s="95">
        <v>14</v>
      </c>
      <c r="G18" s="3" t="str">
        <f>VLOOKUP($K18,Startovka!$C$3:$J$292,5,FALSE())</f>
        <v>Kassai Lubomír</v>
      </c>
      <c r="H18" s="4">
        <f>VLOOKUP($K18,Startovka!$C$3:$J$292,6,FALSE())</f>
        <v>1973</v>
      </c>
      <c r="I18" s="89" t="str">
        <f>VLOOKUP($K18,Startovka!$C$3:$J$292,8,FALSE())</f>
        <v>Cyklo Kassai Boskovice</v>
      </c>
      <c r="J18" s="4" t="str">
        <f>VLOOKUP($K18,Startovka!$C$3:$J$292,7,FALSE())</f>
        <v>MV1</v>
      </c>
      <c r="K18" s="4">
        <f t="shared" si="2"/>
        <v>12</v>
      </c>
      <c r="L18" s="4">
        <f>COUNTIF(J$4:J18,J18)</f>
        <v>5</v>
      </c>
      <c r="M18" s="114">
        <f t="shared" si="3"/>
        <v>0.02328703703703716</v>
      </c>
      <c r="N18" s="114">
        <f t="shared" si="6"/>
        <v>0.00218750000000012</v>
      </c>
      <c r="O18" s="96">
        <f t="shared" si="4"/>
        <v>64</v>
      </c>
      <c r="P18" t="str">
        <f t="shared" si="5"/>
        <v>M</v>
      </c>
      <c r="Q18">
        <f>COUNTIF(P$5:P18,P18)</f>
        <v>11</v>
      </c>
      <c r="R18" s="263">
        <v>14</v>
      </c>
      <c r="S18" s="263">
        <v>61</v>
      </c>
      <c r="T18" s="263">
        <v>21</v>
      </c>
      <c r="U18" s="263"/>
    </row>
    <row r="19" spans="1:21" ht="12.75">
      <c r="A19" s="10" t="e">
        <f>MATCH(K19,$K$3:K18,0)</f>
        <v>#N/A</v>
      </c>
      <c r="B19" s="88" t="s">
        <v>504</v>
      </c>
      <c r="C19" s="223">
        <v>0.7526273148148147</v>
      </c>
      <c r="D19" s="112">
        <f t="shared" si="0"/>
        <v>0.02329861111111109</v>
      </c>
      <c r="E19" s="2" t="str">
        <f t="shared" si="1"/>
        <v>6  MV1</v>
      </c>
      <c r="F19" s="95">
        <v>15</v>
      </c>
      <c r="G19" s="3" t="str">
        <f>VLOOKUP($K19,Startovka!$C$3:$J$292,5,FALSE())</f>
        <v>Dvořáček Jiří</v>
      </c>
      <c r="H19" s="4">
        <f>VLOOKUP($K19,Startovka!$C$3:$J$292,6,FALSE())</f>
        <v>1968</v>
      </c>
      <c r="I19" s="89" t="str">
        <f>VLOOKUP($K19,Startovka!$C$3:$J$292,8,FALSE())</f>
        <v>Petrovice</v>
      </c>
      <c r="J19" s="4" t="str">
        <f>VLOOKUP($K19,Startovka!$C$3:$J$292,7,FALSE())</f>
        <v>MV1</v>
      </c>
      <c r="K19" s="4">
        <f t="shared" si="2"/>
        <v>52</v>
      </c>
      <c r="L19" s="4">
        <f>COUNTIF(J$4:J19,J19)</f>
        <v>6</v>
      </c>
      <c r="M19" s="114">
        <f t="shared" si="3"/>
        <v>0.02329861111111109</v>
      </c>
      <c r="N19" s="114">
        <f t="shared" si="6"/>
        <v>0.0021990740740740478</v>
      </c>
      <c r="O19" s="96">
        <f t="shared" si="4"/>
        <v>63</v>
      </c>
      <c r="P19" t="str">
        <f t="shared" si="5"/>
        <v>M</v>
      </c>
      <c r="Q19">
        <f>COUNTIF(P$5:P19,P19)</f>
        <v>12</v>
      </c>
      <c r="R19" s="263">
        <v>15</v>
      </c>
      <c r="S19" s="263">
        <v>60</v>
      </c>
      <c r="T19" s="263">
        <v>20</v>
      </c>
      <c r="U19" s="263"/>
    </row>
    <row r="20" spans="1:21" ht="12.75">
      <c r="A20" s="10" t="e">
        <f>MATCH(K20,$K$3:K19,0)</f>
        <v>#N/A</v>
      </c>
      <c r="B20" s="88" t="s">
        <v>84</v>
      </c>
      <c r="C20" s="223">
        <v>0.7527083333333334</v>
      </c>
      <c r="D20" s="112">
        <f t="shared" si="0"/>
        <v>0.023379629629629806</v>
      </c>
      <c r="E20" s="2" t="str">
        <f t="shared" si="1"/>
        <v>5  M</v>
      </c>
      <c r="F20" s="95">
        <v>16</v>
      </c>
      <c r="G20" s="3" t="str">
        <f>VLOOKUP($K20,Startovka!$C$3:$J$292,5,FALSE())</f>
        <v>Hlavsa Tomáš</v>
      </c>
      <c r="H20" s="4">
        <f>VLOOKUP($K20,Startovka!$C$3:$J$292,6,FALSE())</f>
        <v>1983</v>
      </c>
      <c r="I20" s="89" t="str">
        <f>VLOOKUP($K20,Startovka!$C$3:$J$292,8,FALSE())</f>
        <v>Adamov</v>
      </c>
      <c r="J20" s="4" t="str">
        <f>VLOOKUP($K20,Startovka!$C$3:$J$292,7,FALSE())</f>
        <v>M</v>
      </c>
      <c r="K20" s="4">
        <f t="shared" si="2"/>
        <v>16</v>
      </c>
      <c r="L20" s="4">
        <f>COUNTIF(J$4:J20,J20)</f>
        <v>5</v>
      </c>
      <c r="M20" s="114">
        <f t="shared" si="3"/>
        <v>0.023379629629629806</v>
      </c>
      <c r="N20" s="114">
        <f t="shared" si="6"/>
        <v>0.002280092592592764</v>
      </c>
      <c r="O20" s="96">
        <f t="shared" si="4"/>
        <v>62</v>
      </c>
      <c r="P20" t="str">
        <f t="shared" si="5"/>
        <v>M</v>
      </c>
      <c r="Q20">
        <f>COUNTIF(P$5:P20,P20)</f>
        <v>13</v>
      </c>
      <c r="R20" s="263">
        <v>16</v>
      </c>
      <c r="S20" s="263">
        <v>59</v>
      </c>
      <c r="T20" s="263">
        <v>19</v>
      </c>
      <c r="U20" s="263"/>
    </row>
    <row r="21" spans="1:21" ht="12.75">
      <c r="A21" s="10" t="e">
        <f>MATCH(K21,$K$3:K20,0)</f>
        <v>#N/A</v>
      </c>
      <c r="B21" s="88" t="s">
        <v>97</v>
      </c>
      <c r="C21" s="223">
        <v>0.7527314814814815</v>
      </c>
      <c r="D21" s="112">
        <f t="shared" si="0"/>
        <v>0.023402777777777883</v>
      </c>
      <c r="E21" s="2" t="str">
        <f t="shared" si="1"/>
        <v>6  M</v>
      </c>
      <c r="F21" s="95">
        <v>17</v>
      </c>
      <c r="G21" s="3" t="str">
        <f>VLOOKUP($K21,Startovka!$C$3:$J$292,5,FALSE())</f>
        <v>Šamonil Robert</v>
      </c>
      <c r="H21" s="4">
        <f>VLOOKUP($K21,Startovka!$C$3:$J$292,6,FALSE())</f>
        <v>1974</v>
      </c>
      <c r="I21" s="89" t="str">
        <f>VLOOKUP($K21,Startovka!$C$3:$J$292,8,FALSE())</f>
        <v>Horizont Kola Novák Blansko </v>
      </c>
      <c r="J21" s="4" t="str">
        <f>VLOOKUP($K21,Startovka!$C$3:$J$292,7,FALSE())</f>
        <v>M</v>
      </c>
      <c r="K21" s="4">
        <f t="shared" si="2"/>
        <v>29</v>
      </c>
      <c r="L21" s="4">
        <f>COUNTIF(J$4:J21,J21)</f>
        <v>6</v>
      </c>
      <c r="M21" s="114">
        <f t="shared" si="3"/>
        <v>0.023402777777777883</v>
      </c>
      <c r="N21" s="114">
        <f t="shared" si="6"/>
        <v>0.0023032407407408417</v>
      </c>
      <c r="O21" s="96">
        <f t="shared" si="4"/>
        <v>61</v>
      </c>
      <c r="P21" t="str">
        <f t="shared" si="5"/>
        <v>M</v>
      </c>
      <c r="Q21">
        <f>COUNTIF(P$5:P21,P21)</f>
        <v>14</v>
      </c>
      <c r="R21" s="263">
        <v>17</v>
      </c>
      <c r="S21" s="263">
        <v>58</v>
      </c>
      <c r="T21" s="263">
        <v>18</v>
      </c>
      <c r="U21" s="263"/>
    </row>
    <row r="22" spans="1:21" ht="12.75">
      <c r="A22" s="10" t="e">
        <f>MATCH(K22,$K$3:K21,0)</f>
        <v>#N/A</v>
      </c>
      <c r="B22" s="88" t="s">
        <v>85</v>
      </c>
      <c r="C22" s="223">
        <v>0.7528125</v>
      </c>
      <c r="D22" s="112">
        <f t="shared" si="0"/>
        <v>0.023483796296296378</v>
      </c>
      <c r="E22" s="2" t="str">
        <f t="shared" si="1"/>
        <v>7  M</v>
      </c>
      <c r="F22" s="95">
        <v>18</v>
      </c>
      <c r="G22" s="3" t="str">
        <f>VLOOKUP($K22,Startovka!$C$3:$J$292,5,FALSE())</f>
        <v>Mazal Petr</v>
      </c>
      <c r="H22" s="4">
        <f>VLOOKUP($K22,Startovka!$C$3:$J$292,6,FALSE())</f>
        <v>1983</v>
      </c>
      <c r="I22" s="89" t="str">
        <f>VLOOKUP($K22,Startovka!$C$3:$J$292,8,FALSE())</f>
        <v>Blansko</v>
      </c>
      <c r="J22" s="4" t="str">
        <f>VLOOKUP($K22,Startovka!$C$3:$J$292,7,FALSE())</f>
        <v>M</v>
      </c>
      <c r="K22" s="4">
        <f t="shared" si="2"/>
        <v>5</v>
      </c>
      <c r="L22" s="4">
        <f>COUNTIF(J$4:J22,J22)</f>
        <v>7</v>
      </c>
      <c r="M22" s="114">
        <f t="shared" si="3"/>
        <v>0.023483796296296378</v>
      </c>
      <c r="N22" s="114">
        <f t="shared" si="6"/>
        <v>0.002384259259259336</v>
      </c>
      <c r="O22" s="96">
        <f t="shared" si="4"/>
        <v>60</v>
      </c>
      <c r="P22" t="str">
        <f t="shared" si="5"/>
        <v>M</v>
      </c>
      <c r="Q22">
        <f>COUNTIF(P$5:P22,P22)</f>
        <v>15</v>
      </c>
      <c r="R22" s="263">
        <v>18</v>
      </c>
      <c r="S22" s="263">
        <v>57</v>
      </c>
      <c r="T22" s="263">
        <v>17</v>
      </c>
      <c r="U22" s="263"/>
    </row>
    <row r="23" spans="1:21" ht="12.75">
      <c r="A23" s="10" t="e">
        <f>MATCH(K23,$K$3:K22,0)</f>
        <v>#N/A</v>
      </c>
      <c r="B23" s="88" t="s">
        <v>521</v>
      </c>
      <c r="C23" s="223">
        <v>0.7529166666666667</v>
      </c>
      <c r="D23" s="112">
        <f t="shared" si="0"/>
        <v>0.02358796296296306</v>
      </c>
      <c r="E23" s="2" t="str">
        <f t="shared" si="1"/>
        <v>8  M</v>
      </c>
      <c r="F23" s="95">
        <v>19</v>
      </c>
      <c r="G23" s="3" t="str">
        <f>VLOOKUP($K23,Startovka!$C$3:$J$292,5,FALSE())</f>
        <v>Henek Michal</v>
      </c>
      <c r="H23" s="4">
        <f>VLOOKUP($K23,Startovka!$C$3:$J$292,6,FALSE())</f>
        <v>1986</v>
      </c>
      <c r="I23" s="89" t="str">
        <f>VLOOKUP($K23,Startovka!$C$3:$J$292,8,FALSE())</f>
        <v>RBK Blansko</v>
      </c>
      <c r="J23" s="4" t="str">
        <f>VLOOKUP($K23,Startovka!$C$3:$J$292,7,FALSE())</f>
        <v>M</v>
      </c>
      <c r="K23" s="4">
        <f t="shared" si="2"/>
        <v>55</v>
      </c>
      <c r="L23" s="4">
        <f>COUNTIF(J$4:J23,J23)</f>
        <v>8</v>
      </c>
      <c r="M23" s="114">
        <f t="shared" si="3"/>
        <v>0.02358796296296306</v>
      </c>
      <c r="N23" s="114">
        <f t="shared" si="6"/>
        <v>0.002488425925926019</v>
      </c>
      <c r="O23" s="96">
        <f t="shared" si="4"/>
        <v>59</v>
      </c>
      <c r="P23" t="str">
        <f>LEFT(J23,1)</f>
        <v>M</v>
      </c>
      <c r="Q23">
        <f>COUNTIF(P$5:P23,P23)</f>
        <v>16</v>
      </c>
      <c r="R23" s="263">
        <v>19</v>
      </c>
      <c r="S23" s="263">
        <v>56</v>
      </c>
      <c r="T23" s="263">
        <v>16</v>
      </c>
      <c r="U23" s="263"/>
    </row>
    <row r="24" spans="1:21" ht="12.75">
      <c r="A24" s="10" t="e">
        <f>MATCH(K24,$K$3:K23,0)</f>
        <v>#N/A</v>
      </c>
      <c r="B24" s="88" t="s">
        <v>66</v>
      </c>
      <c r="C24" s="223">
        <v>0.7529745370370371</v>
      </c>
      <c r="D24" s="112">
        <f t="shared" si="0"/>
        <v>0.023645833333333477</v>
      </c>
      <c r="E24" s="2" t="str">
        <f t="shared" si="1"/>
        <v>9  M</v>
      </c>
      <c r="F24" s="95">
        <v>20</v>
      </c>
      <c r="G24" s="3" t="str">
        <f>VLOOKUP($K24,Startovka!$C$3:$J$292,5,FALSE())</f>
        <v>Jílek Ladislav</v>
      </c>
      <c r="H24" s="4">
        <f>VLOOKUP($K24,Startovka!$C$3:$J$292,6,FALSE())</f>
        <v>1974</v>
      </c>
      <c r="I24" s="89" t="str">
        <f>VLOOKUP($K24,Startovka!$C$3:$J$292,8,FALSE())</f>
        <v>Olešnice</v>
      </c>
      <c r="J24" s="4" t="str">
        <f>VLOOKUP($K24,Startovka!$C$3:$J$292,7,FALSE())</f>
        <v>M</v>
      </c>
      <c r="K24" s="4">
        <f t="shared" si="2"/>
        <v>6</v>
      </c>
      <c r="L24" s="4">
        <f>COUNTIF(J$4:J24,J24)</f>
        <v>9</v>
      </c>
      <c r="M24" s="114">
        <f t="shared" si="3"/>
        <v>0.023645833333333477</v>
      </c>
      <c r="N24" s="114">
        <f t="shared" si="6"/>
        <v>0.0025462962962964353</v>
      </c>
      <c r="O24" s="96">
        <f t="shared" si="4"/>
        <v>58</v>
      </c>
      <c r="P24" t="str">
        <f aca="true" t="shared" si="7" ref="P24:P79">LEFT(J24,1)</f>
        <v>M</v>
      </c>
      <c r="Q24">
        <f>COUNTIF(P$5:P24,P24)</f>
        <v>17</v>
      </c>
      <c r="R24" s="263">
        <v>20</v>
      </c>
      <c r="S24" s="263">
        <v>55</v>
      </c>
      <c r="T24" s="263">
        <v>15</v>
      </c>
      <c r="U24" s="263"/>
    </row>
    <row r="25" spans="1:21" ht="12.75">
      <c r="A25" s="10" t="e">
        <f>MATCH(K25,$K$3:K24,0)</f>
        <v>#N/A</v>
      </c>
      <c r="B25" s="88" t="s">
        <v>67</v>
      </c>
      <c r="C25" s="223">
        <v>0.752986111111111</v>
      </c>
      <c r="D25" s="112">
        <f t="shared" si="0"/>
        <v>0.023657407407407405</v>
      </c>
      <c r="E25" s="2" t="str">
        <f t="shared" si="1"/>
        <v>7  MV1</v>
      </c>
      <c r="F25" s="95">
        <v>21</v>
      </c>
      <c r="G25" s="3" t="str">
        <f>VLOOKUP($K25,Startovka!$C$3:$J$292,5,FALSE())</f>
        <v>Stloukal Jaroslav</v>
      </c>
      <c r="H25" s="4">
        <f>VLOOKUP($K25,Startovka!$C$3:$J$292,6,FALSE())</f>
        <v>1968</v>
      </c>
      <c r="I25" s="89" t="str">
        <f>VLOOKUP($K25,Startovka!$C$3:$J$292,8,FALSE())</f>
        <v>ART Adamov</v>
      </c>
      <c r="J25" s="4" t="str">
        <f>VLOOKUP($K25,Startovka!$C$3:$J$292,7,FALSE())</f>
        <v>MV1</v>
      </c>
      <c r="K25" s="4">
        <f t="shared" si="2"/>
        <v>4</v>
      </c>
      <c r="L25" s="4">
        <f>COUNTIF(J$4:J25,J25)</f>
        <v>7</v>
      </c>
      <c r="M25" s="114">
        <f t="shared" si="3"/>
        <v>0.023657407407407405</v>
      </c>
      <c r="N25" s="114">
        <f t="shared" si="6"/>
        <v>0.002557870370370363</v>
      </c>
      <c r="O25" s="96">
        <f t="shared" si="4"/>
        <v>57</v>
      </c>
      <c r="P25" t="str">
        <f t="shared" si="7"/>
        <v>M</v>
      </c>
      <c r="Q25">
        <f>COUNTIF(P$5:P25,P25)</f>
        <v>18</v>
      </c>
      <c r="R25" s="263">
        <v>21</v>
      </c>
      <c r="S25" s="263">
        <v>54</v>
      </c>
      <c r="T25" s="263">
        <v>14</v>
      </c>
      <c r="U25" s="263"/>
    </row>
    <row r="26" spans="1:21" ht="12.75">
      <c r="A26" s="10" t="e">
        <f>MATCH(K26,$K$3:K25,0)</f>
        <v>#N/A</v>
      </c>
      <c r="B26" s="88" t="s">
        <v>492</v>
      </c>
      <c r="C26" s="223">
        <v>0.7533101851851852</v>
      </c>
      <c r="D26" s="112">
        <f t="shared" si="0"/>
        <v>0.023981481481481604</v>
      </c>
      <c r="E26" s="2" t="str">
        <f t="shared" si="1"/>
        <v>10  M</v>
      </c>
      <c r="F26" s="95">
        <v>22</v>
      </c>
      <c r="G26" s="3" t="str">
        <f>VLOOKUP($K26,Startovka!$C$3:$J$292,5,FALSE())</f>
        <v>Tajovský Jan</v>
      </c>
      <c r="H26" s="4">
        <f>VLOOKUP($K26,Startovka!$C$3:$J$292,6,FALSE())</f>
        <v>1983</v>
      </c>
      <c r="I26" s="89" t="str">
        <f>VLOOKUP($K26,Startovka!$C$3:$J$292,8,FALSE())</f>
        <v>Boskovice</v>
      </c>
      <c r="J26" s="4" t="str">
        <f>VLOOKUP($K26,Startovka!$C$3:$J$292,7,FALSE())</f>
        <v>M</v>
      </c>
      <c r="K26" s="4">
        <f t="shared" si="2"/>
        <v>62</v>
      </c>
      <c r="L26" s="4">
        <f>COUNTIF(J$4:J26,J26)</f>
        <v>10</v>
      </c>
      <c r="M26" s="114">
        <f t="shared" si="3"/>
        <v>0.023981481481481604</v>
      </c>
      <c r="N26" s="114">
        <f t="shared" si="6"/>
        <v>0.002881944444444562</v>
      </c>
      <c r="O26" s="96">
        <f t="shared" si="4"/>
        <v>56</v>
      </c>
      <c r="P26" t="str">
        <f t="shared" si="7"/>
        <v>M</v>
      </c>
      <c r="Q26">
        <f>COUNTIF(P$5:P26,P26)</f>
        <v>19</v>
      </c>
      <c r="R26" s="263">
        <v>22</v>
      </c>
      <c r="S26" s="263">
        <v>53</v>
      </c>
      <c r="T26" s="263">
        <v>13</v>
      </c>
      <c r="U26" s="263"/>
    </row>
    <row r="27" spans="1:21" ht="12.75">
      <c r="A27" s="10" t="e">
        <f>MATCH(K27,$K$3:K26,0)</f>
        <v>#N/A</v>
      </c>
      <c r="B27" s="88" t="s">
        <v>71</v>
      </c>
      <c r="C27" s="223">
        <v>0.7534027777777778</v>
      </c>
      <c r="D27" s="112">
        <f t="shared" si="0"/>
        <v>0.024074074074074137</v>
      </c>
      <c r="E27" s="2" t="str">
        <f t="shared" si="1"/>
        <v>8  MV1</v>
      </c>
      <c r="F27" s="95">
        <v>23</v>
      </c>
      <c r="G27" s="3" t="str">
        <f>VLOOKUP($K27,Startovka!$C$3:$J$292,5,FALSE())</f>
        <v>Kolář Petr</v>
      </c>
      <c r="H27" s="4">
        <f>VLOOKUP($K27,Startovka!$C$3:$J$292,6,FALSE())</f>
        <v>1973</v>
      </c>
      <c r="I27" s="89" t="str">
        <f>VLOOKUP($K27,Startovka!$C$3:$J$292,8,FALSE())</f>
        <v>Sokol Blansko</v>
      </c>
      <c r="J27" s="4" t="str">
        <f>VLOOKUP($K27,Startovka!$C$3:$J$292,7,FALSE())</f>
        <v>MV1</v>
      </c>
      <c r="K27" s="4">
        <f t="shared" si="2"/>
        <v>15</v>
      </c>
      <c r="L27" s="4">
        <f>COUNTIF(J$4:J27,J27)</f>
        <v>8</v>
      </c>
      <c r="M27" s="114">
        <f t="shared" si="3"/>
        <v>0.024074074074074137</v>
      </c>
      <c r="N27" s="114">
        <f t="shared" si="6"/>
        <v>0.002974537037037095</v>
      </c>
      <c r="O27" s="96">
        <f t="shared" si="4"/>
        <v>55</v>
      </c>
      <c r="P27" t="str">
        <f t="shared" si="7"/>
        <v>M</v>
      </c>
      <c r="Q27">
        <f>COUNTIF(P$5:P27,P27)</f>
        <v>20</v>
      </c>
      <c r="R27" s="263">
        <v>23</v>
      </c>
      <c r="S27" s="263">
        <v>52</v>
      </c>
      <c r="T27" s="263">
        <v>12</v>
      </c>
      <c r="U27" s="263"/>
    </row>
    <row r="28" spans="1:21" ht="12.75">
      <c r="A28" s="10" t="e">
        <f>MATCH(K28,$K$3:K27,0)</f>
        <v>#N/A</v>
      </c>
      <c r="B28" s="88" t="s">
        <v>509</v>
      </c>
      <c r="C28" s="223">
        <v>0.7538773148148148</v>
      </c>
      <c r="D28" s="112">
        <f t="shared" si="0"/>
        <v>0.024548611111111174</v>
      </c>
      <c r="E28" s="2" t="str">
        <f t="shared" si="1"/>
        <v>9  MV1</v>
      </c>
      <c r="F28" s="95">
        <v>24</v>
      </c>
      <c r="G28" s="3" t="str">
        <f>VLOOKUP($K28,Startovka!$C$3:$J$292,5,FALSE())</f>
        <v>Bednář Zbyněk</v>
      </c>
      <c r="H28" s="4">
        <f>VLOOKUP($K28,Startovka!$C$3:$J$292,6,FALSE())</f>
        <v>1973</v>
      </c>
      <c r="I28" s="89" t="str">
        <f>VLOOKUP($K28,Startovka!$C$3:$J$292,8,FALSE())</f>
        <v>Tišnov</v>
      </c>
      <c r="J28" s="4" t="str">
        <f>VLOOKUP($K28,Startovka!$C$3:$J$292,7,FALSE())</f>
        <v>MV1</v>
      </c>
      <c r="K28" s="4">
        <f t="shared" si="2"/>
        <v>56</v>
      </c>
      <c r="L28" s="4">
        <f>COUNTIF(J$4:J28,J28)</f>
        <v>9</v>
      </c>
      <c r="M28" s="114">
        <f t="shared" si="3"/>
        <v>0.024548611111111174</v>
      </c>
      <c r="N28" s="114">
        <f t="shared" si="6"/>
        <v>0.003449074074074132</v>
      </c>
      <c r="O28" s="96">
        <f t="shared" si="4"/>
        <v>54</v>
      </c>
      <c r="P28" t="str">
        <f t="shared" si="7"/>
        <v>M</v>
      </c>
      <c r="Q28">
        <f>COUNTIF(P$5:P28,P28)</f>
        <v>21</v>
      </c>
      <c r="R28" s="263">
        <v>24</v>
      </c>
      <c r="S28" s="263">
        <v>51</v>
      </c>
      <c r="T28" s="263">
        <v>11</v>
      </c>
      <c r="U28" s="263"/>
    </row>
    <row r="29" spans="1:21" ht="12.75">
      <c r="A29" s="10" t="e">
        <f>MATCH(K29,$K$3:K28,0)</f>
        <v>#N/A</v>
      </c>
      <c r="B29" s="88" t="s">
        <v>78</v>
      </c>
      <c r="C29" s="223">
        <v>0.7540740740740741</v>
      </c>
      <c r="D29" s="112">
        <f t="shared" si="0"/>
        <v>0.0247453703703705</v>
      </c>
      <c r="E29" s="2" t="str">
        <f t="shared" si="1"/>
        <v>10  MV1</v>
      </c>
      <c r="F29" s="95">
        <v>25</v>
      </c>
      <c r="G29" s="3" t="str">
        <f>VLOOKUP($K29,Startovka!$C$3:$J$292,5,FALSE())</f>
        <v>Kyzlink Karel</v>
      </c>
      <c r="H29" s="4">
        <f>VLOOKUP($K29,Startovka!$C$3:$J$292,6,FALSE())</f>
        <v>1969</v>
      </c>
      <c r="I29" s="89" t="str">
        <f>VLOOKUP($K29,Startovka!$C$3:$J$292,8,FALSE())</f>
        <v>ASK TT Ski Blansko</v>
      </c>
      <c r="J29" s="4" t="str">
        <f>VLOOKUP($K29,Startovka!$C$3:$J$292,7,FALSE())</f>
        <v>MV1</v>
      </c>
      <c r="K29" s="4">
        <f t="shared" si="2"/>
        <v>34</v>
      </c>
      <c r="L29" s="4">
        <f>COUNTIF(J$4:J29,J29)</f>
        <v>10</v>
      </c>
      <c r="M29" s="114">
        <f t="shared" si="3"/>
        <v>0.0247453703703705</v>
      </c>
      <c r="N29" s="114">
        <f t="shared" si="6"/>
        <v>0.003645833333333459</v>
      </c>
      <c r="O29" s="96">
        <f t="shared" si="4"/>
        <v>53</v>
      </c>
      <c r="P29" t="str">
        <f t="shared" si="7"/>
        <v>M</v>
      </c>
      <c r="Q29">
        <f>COUNTIF(P$5:P29,P29)</f>
        <v>22</v>
      </c>
      <c r="R29" s="263">
        <v>25</v>
      </c>
      <c r="S29" s="263">
        <v>50</v>
      </c>
      <c r="T29" s="263">
        <v>10</v>
      </c>
      <c r="U29" s="263"/>
    </row>
    <row r="30" spans="1:21" ht="12.75">
      <c r="A30" s="10" t="e">
        <f>MATCH(K30,$K$3:K29,0)</f>
        <v>#N/A</v>
      </c>
      <c r="B30" s="88" t="s">
        <v>507</v>
      </c>
      <c r="C30" s="223">
        <v>0.7542476851851853</v>
      </c>
      <c r="D30" s="112">
        <f t="shared" si="0"/>
        <v>0.02491898148148164</v>
      </c>
      <c r="E30" s="2" t="str">
        <f t="shared" si="1"/>
        <v>11  MV1</v>
      </c>
      <c r="F30" s="95">
        <v>26</v>
      </c>
      <c r="G30" s="3" t="str">
        <f>VLOOKUP($K30,Startovka!$C$3:$J$292,5,FALSE())</f>
        <v>Sotolář Stanislav</v>
      </c>
      <c r="H30" s="4">
        <f>VLOOKUP($K30,Startovka!$C$3:$J$292,6,FALSE())</f>
        <v>1970</v>
      </c>
      <c r="I30" s="89" t="str">
        <f>VLOOKUP($K30,Startovka!$C$3:$J$292,8,FALSE())</f>
        <v>Veselice</v>
      </c>
      <c r="J30" s="4" t="str">
        <f>VLOOKUP($K30,Startovka!$C$3:$J$292,7,FALSE())</f>
        <v>MV1</v>
      </c>
      <c r="K30" s="4">
        <f t="shared" si="2"/>
        <v>58</v>
      </c>
      <c r="L30" s="4">
        <f>COUNTIF(J$4:J30,J30)</f>
        <v>11</v>
      </c>
      <c r="M30" s="114">
        <f t="shared" si="3"/>
        <v>0.02491898148148164</v>
      </c>
      <c r="N30" s="114">
        <f t="shared" si="6"/>
        <v>0.0038194444444445974</v>
      </c>
      <c r="O30" s="96">
        <f t="shared" si="4"/>
        <v>52</v>
      </c>
      <c r="P30" t="str">
        <f t="shared" si="7"/>
        <v>M</v>
      </c>
      <c r="Q30">
        <f>COUNTIF(P$5:P30,P30)</f>
        <v>23</v>
      </c>
      <c r="R30" s="263">
        <v>26</v>
      </c>
      <c r="S30" s="263">
        <v>49</v>
      </c>
      <c r="T30" s="263">
        <v>9</v>
      </c>
      <c r="U30" s="263"/>
    </row>
    <row r="31" spans="1:21" ht="12.75">
      <c r="A31" s="10" t="e">
        <f>MATCH(K31,$K$3:K30,0)</f>
        <v>#N/A</v>
      </c>
      <c r="B31" s="88" t="s">
        <v>512</v>
      </c>
      <c r="C31" s="223">
        <v>0.7547453703703703</v>
      </c>
      <c r="D31" s="112">
        <f t="shared" si="0"/>
        <v>0.025416666666666643</v>
      </c>
      <c r="E31" s="2" t="str">
        <f t="shared" si="1"/>
        <v>12  MV1</v>
      </c>
      <c r="F31" s="95">
        <v>27</v>
      </c>
      <c r="G31" s="3" t="str">
        <f>VLOOKUP($K31,Startovka!$C$3:$J$292,5,FALSE())</f>
        <v>Odehnal Tomáš</v>
      </c>
      <c r="H31" s="4">
        <f>VLOOKUP($K31,Startovka!$C$3:$J$292,6,FALSE())</f>
        <v>1968</v>
      </c>
      <c r="I31" s="89" t="str">
        <f>VLOOKUP($K31,Startovka!$C$3:$J$292,8,FALSE())</f>
        <v>Skalice</v>
      </c>
      <c r="J31" s="4" t="str">
        <f>VLOOKUP($K31,Startovka!$C$3:$J$292,7,FALSE())</f>
        <v>MV1</v>
      </c>
      <c r="K31" s="4">
        <f t="shared" si="2"/>
        <v>66</v>
      </c>
      <c r="L31" s="4">
        <f>COUNTIF(J$4:J31,J31)</f>
        <v>12</v>
      </c>
      <c r="M31" s="114">
        <f t="shared" si="3"/>
        <v>0.025416666666666643</v>
      </c>
      <c r="N31" s="114">
        <f t="shared" si="6"/>
        <v>0.004317129629629601</v>
      </c>
      <c r="O31" s="96">
        <f t="shared" si="4"/>
        <v>51</v>
      </c>
      <c r="P31" t="str">
        <f t="shared" si="7"/>
        <v>M</v>
      </c>
      <c r="Q31">
        <f>COUNTIF(P$5:P31,P31)</f>
        <v>24</v>
      </c>
      <c r="R31" s="263">
        <v>27</v>
      </c>
      <c r="S31" s="263">
        <v>48</v>
      </c>
      <c r="T31" s="263">
        <v>8</v>
      </c>
      <c r="U31" s="263"/>
    </row>
    <row r="32" spans="1:21" ht="12.75">
      <c r="A32" s="10" t="e">
        <f>MATCH(K32,$K$3:K31,0)</f>
        <v>#N/A</v>
      </c>
      <c r="B32" s="88" t="s">
        <v>502</v>
      </c>
      <c r="C32" s="223">
        <v>0.7547453703703703</v>
      </c>
      <c r="D32" s="112">
        <f t="shared" si="0"/>
        <v>0.025416666666666643</v>
      </c>
      <c r="E32" s="2" t="str">
        <f t="shared" si="1"/>
        <v>11  M</v>
      </c>
      <c r="F32" s="95">
        <v>28</v>
      </c>
      <c r="G32" s="3" t="str">
        <f>VLOOKUP($K32,Startovka!$C$3:$J$292,5,FALSE())</f>
        <v>Moravec Jiří</v>
      </c>
      <c r="H32" s="4">
        <f>VLOOKUP($K32,Startovka!$C$3:$J$292,6,FALSE())</f>
        <v>1977</v>
      </c>
      <c r="I32" s="89" t="str">
        <f>VLOOKUP($K32,Startovka!$C$3:$J$292,8,FALSE())</f>
        <v>Horizont Kola Novák Blansko</v>
      </c>
      <c r="J32" s="4" t="str">
        <f>VLOOKUP($K32,Startovka!$C$3:$J$292,7,FALSE())</f>
        <v>M</v>
      </c>
      <c r="K32" s="4">
        <f t="shared" si="2"/>
        <v>61</v>
      </c>
      <c r="L32" s="4">
        <f>COUNTIF(J$4:J32,J32)</f>
        <v>11</v>
      </c>
      <c r="M32" s="114">
        <f t="shared" si="3"/>
        <v>0.025416666666666643</v>
      </c>
      <c r="N32" s="114">
        <f t="shared" si="6"/>
        <v>0.004317129629629601</v>
      </c>
      <c r="O32" s="96">
        <f t="shared" si="4"/>
        <v>50</v>
      </c>
      <c r="P32" t="str">
        <f t="shared" si="7"/>
        <v>M</v>
      </c>
      <c r="Q32">
        <f>COUNTIF(P$5:P32,P32)</f>
        <v>25</v>
      </c>
      <c r="R32" s="263">
        <v>28</v>
      </c>
      <c r="S32" s="263">
        <v>47</v>
      </c>
      <c r="T32" s="263">
        <v>7</v>
      </c>
      <c r="U32" s="263"/>
    </row>
    <row r="33" spans="1:21" ht="12.75">
      <c r="A33" s="10" t="e">
        <f>MATCH(K33,$K$3:K32,0)</f>
        <v>#N/A</v>
      </c>
      <c r="B33" s="88" t="s">
        <v>513</v>
      </c>
      <c r="C33" s="223">
        <v>0.7549305555555555</v>
      </c>
      <c r="D33" s="112">
        <f t="shared" si="0"/>
        <v>0.02560185185185193</v>
      </c>
      <c r="E33" s="2" t="str">
        <f t="shared" si="1"/>
        <v>13  MV1</v>
      </c>
      <c r="F33" s="95">
        <v>29</v>
      </c>
      <c r="G33" s="3" t="str">
        <f>VLOOKUP($K33,Startovka!$C$3:$J$292,5,FALSE())</f>
        <v>Buš Roman</v>
      </c>
      <c r="H33" s="4">
        <f>VLOOKUP($K33,Startovka!$C$3:$J$292,6,FALSE())</f>
        <v>1965</v>
      </c>
      <c r="I33" s="89" t="str">
        <f>VLOOKUP($K33,Startovka!$C$3:$J$292,8,FALSE())</f>
        <v>Rájec</v>
      </c>
      <c r="J33" s="4" t="str">
        <f>VLOOKUP($K33,Startovka!$C$3:$J$292,7,FALSE())</f>
        <v>MV1</v>
      </c>
      <c r="K33" s="4">
        <f t="shared" si="2"/>
        <v>44</v>
      </c>
      <c r="L33" s="4">
        <f>COUNTIF(J$4:J33,J33)</f>
        <v>13</v>
      </c>
      <c r="M33" s="114">
        <f t="shared" si="3"/>
        <v>0.02560185185185193</v>
      </c>
      <c r="N33" s="114">
        <f t="shared" si="6"/>
        <v>0.0045023148148148895</v>
      </c>
      <c r="O33" s="96">
        <f t="shared" si="4"/>
        <v>49</v>
      </c>
      <c r="P33" t="str">
        <f t="shared" si="7"/>
        <v>M</v>
      </c>
      <c r="Q33">
        <f>COUNTIF(P$5:P33,P33)</f>
        <v>26</v>
      </c>
      <c r="R33" s="263">
        <v>29</v>
      </c>
      <c r="S33" s="263">
        <v>46</v>
      </c>
      <c r="T33" s="263">
        <v>6</v>
      </c>
      <c r="U33" s="263"/>
    </row>
    <row r="34" spans="1:21" ht="12.75">
      <c r="A34" s="10" t="e">
        <f>MATCH(K34,$K$3:K33,0)</f>
        <v>#N/A</v>
      </c>
      <c r="B34" s="88" t="s">
        <v>93</v>
      </c>
      <c r="C34" s="223">
        <v>0.755150462962963</v>
      </c>
      <c r="D34" s="112">
        <f t="shared" si="0"/>
        <v>0.025821759259259336</v>
      </c>
      <c r="E34" s="2" t="str">
        <f t="shared" si="1"/>
        <v>3  MV2</v>
      </c>
      <c r="F34" s="95">
        <v>30</v>
      </c>
      <c r="G34" s="3" t="str">
        <f>VLOOKUP($K34,Startovka!$C$3:$J$292,5,FALSE())</f>
        <v>Smutný Zdeněk</v>
      </c>
      <c r="H34" s="4">
        <f>VLOOKUP($K34,Startovka!$C$3:$J$292,6,FALSE())</f>
        <v>1957</v>
      </c>
      <c r="I34" s="89" t="str">
        <f>VLOOKUP($K34,Startovka!$C$3:$J$292,8,FALSE())</f>
        <v>AHA Vyškov</v>
      </c>
      <c r="J34" s="4" t="str">
        <f>VLOOKUP($K34,Startovka!$C$3:$J$292,7,FALSE())</f>
        <v>MV2</v>
      </c>
      <c r="K34" s="4">
        <f t="shared" si="2"/>
        <v>11</v>
      </c>
      <c r="L34" s="4">
        <f>COUNTIF(J$4:J34,J34)</f>
        <v>3</v>
      </c>
      <c r="M34" s="114">
        <f t="shared" si="3"/>
        <v>0.025821759259259336</v>
      </c>
      <c r="N34" s="114">
        <f t="shared" si="6"/>
        <v>0.004722222222222294</v>
      </c>
      <c r="O34" s="96">
        <f t="shared" si="4"/>
        <v>48</v>
      </c>
      <c r="P34" t="str">
        <f t="shared" si="7"/>
        <v>M</v>
      </c>
      <c r="Q34">
        <f>COUNTIF(P$5:P34,P34)</f>
        <v>27</v>
      </c>
      <c r="R34" s="263">
        <v>30</v>
      </c>
      <c r="S34" s="263">
        <v>45</v>
      </c>
      <c r="T34" s="263">
        <v>5</v>
      </c>
      <c r="U34" s="263"/>
    </row>
    <row r="35" spans="1:21" ht="12.75">
      <c r="A35" s="10" t="e">
        <f>MATCH(K35,$K$3:K34,0)</f>
        <v>#N/A</v>
      </c>
      <c r="B35" s="88" t="s">
        <v>105</v>
      </c>
      <c r="C35" s="223">
        <v>0.7553125</v>
      </c>
      <c r="D35" s="112">
        <f t="shared" si="0"/>
        <v>0.025983796296296435</v>
      </c>
      <c r="E35" s="2" t="str">
        <f t="shared" si="1"/>
        <v>4  MV2</v>
      </c>
      <c r="F35" s="95">
        <v>31</v>
      </c>
      <c r="G35" s="3" t="str">
        <f>VLOOKUP($K35,Startovka!$C$3:$J$292,5,FALSE())</f>
        <v>Hromek Jiří</v>
      </c>
      <c r="H35" s="4">
        <f>VLOOKUP($K35,Startovka!$C$3:$J$292,6,FALSE())</f>
        <v>1960</v>
      </c>
      <c r="I35" s="89" t="str">
        <f>VLOOKUP($K35,Startovka!$C$3:$J$292,8,FALSE())</f>
        <v>Fényx Adamov</v>
      </c>
      <c r="J35" s="4" t="str">
        <f>VLOOKUP($K35,Startovka!$C$3:$J$292,7,FALSE())</f>
        <v>MV2</v>
      </c>
      <c r="K35" s="4">
        <f t="shared" si="2"/>
        <v>37</v>
      </c>
      <c r="L35" s="4">
        <f>COUNTIF(J$4:J35,J35)</f>
        <v>4</v>
      </c>
      <c r="M35" s="114">
        <f t="shared" si="3"/>
        <v>0.025983796296296435</v>
      </c>
      <c r="N35" s="114">
        <f t="shared" si="6"/>
        <v>0.004884259259259394</v>
      </c>
      <c r="O35" s="96">
        <f t="shared" si="4"/>
        <v>47</v>
      </c>
      <c r="P35" t="str">
        <f t="shared" si="7"/>
        <v>M</v>
      </c>
      <c r="Q35">
        <f>COUNTIF(P$5:P35,P35)</f>
        <v>28</v>
      </c>
      <c r="R35" s="263">
        <v>31</v>
      </c>
      <c r="S35" s="263">
        <v>44</v>
      </c>
      <c r="T35" s="263">
        <v>4</v>
      </c>
      <c r="U35" s="263"/>
    </row>
    <row r="36" spans="1:21" ht="12.75">
      <c r="A36" s="10" t="e">
        <f>MATCH(K36,$K$3:K35,0)</f>
        <v>#N/A</v>
      </c>
      <c r="B36" s="88" t="s">
        <v>87</v>
      </c>
      <c r="C36" s="223">
        <v>0.7555439814814814</v>
      </c>
      <c r="D36" s="112">
        <f t="shared" si="0"/>
        <v>0.026215277777777768</v>
      </c>
      <c r="E36" s="2" t="str">
        <f t="shared" si="1"/>
        <v>5  MV2</v>
      </c>
      <c r="F36" s="95">
        <v>32</v>
      </c>
      <c r="G36" s="3" t="str">
        <f>VLOOKUP($K36,Startovka!$C$3:$J$292,5,FALSE())</f>
        <v>Novák Zdeněk</v>
      </c>
      <c r="H36" s="4">
        <f>VLOOKUP($K36,Startovka!$C$3:$J$292,6,FALSE())</f>
        <v>1961</v>
      </c>
      <c r="I36" s="89" t="str">
        <f>VLOOKUP($K36,Startovka!$C$3:$J$292,8,FALSE())</f>
        <v>Horizont Kola Novák Blansko</v>
      </c>
      <c r="J36" s="4" t="str">
        <f>VLOOKUP($K36,Startovka!$C$3:$J$292,7,FALSE())</f>
        <v>MV2</v>
      </c>
      <c r="K36" s="4">
        <f t="shared" si="2"/>
        <v>31</v>
      </c>
      <c r="L36" s="4">
        <f>COUNTIF(J$4:J36,J36)</f>
        <v>5</v>
      </c>
      <c r="M36" s="114">
        <f t="shared" si="3"/>
        <v>0.026215277777777768</v>
      </c>
      <c r="N36" s="114">
        <f t="shared" si="6"/>
        <v>0.005115740740740726</v>
      </c>
      <c r="O36" s="96">
        <f t="shared" si="4"/>
        <v>46</v>
      </c>
      <c r="P36" t="str">
        <f t="shared" si="7"/>
        <v>M</v>
      </c>
      <c r="Q36">
        <f>COUNTIF(P$5:P36,P36)</f>
        <v>29</v>
      </c>
      <c r="R36" s="263">
        <v>32</v>
      </c>
      <c r="S36" s="263">
        <v>43</v>
      </c>
      <c r="T36" s="263">
        <v>3</v>
      </c>
      <c r="U36" s="263"/>
    </row>
    <row r="37" spans="1:21" ht="12.75">
      <c r="A37" s="10" t="e">
        <f>MATCH(K37,$K$3:K36,0)</f>
        <v>#N/A</v>
      </c>
      <c r="B37" s="88" t="s">
        <v>496</v>
      </c>
      <c r="C37" s="223">
        <v>0.7557523148148149</v>
      </c>
      <c r="D37" s="112">
        <f t="shared" si="0"/>
        <v>0.026423611111111245</v>
      </c>
      <c r="E37" s="2" t="str">
        <f t="shared" si="1"/>
        <v>12  M</v>
      </c>
      <c r="F37" s="95">
        <v>33</v>
      </c>
      <c r="G37" s="3" t="str">
        <f>VLOOKUP($K37,Startovka!$C$3:$J$292,5,FALSE())</f>
        <v>Vymazal Jiří</v>
      </c>
      <c r="H37" s="4">
        <f>VLOOKUP($K37,Startovka!$C$3:$J$292,6,FALSE())</f>
        <v>1974</v>
      </c>
      <c r="I37" s="89" t="str">
        <f>VLOOKUP($K37,Startovka!$C$3:$J$292,8,FALSE())</f>
        <v>Rájec - Jestřebí</v>
      </c>
      <c r="J37" s="4" t="str">
        <f>VLOOKUP($K37,Startovka!$C$3:$J$292,7,FALSE())</f>
        <v>M</v>
      </c>
      <c r="K37" s="4">
        <f t="shared" si="2"/>
        <v>53</v>
      </c>
      <c r="L37" s="4">
        <f>COUNTIF(J$4:J37,J37)</f>
        <v>12</v>
      </c>
      <c r="M37" s="114">
        <f t="shared" si="3"/>
        <v>0.026423611111111245</v>
      </c>
      <c r="N37" s="114">
        <f t="shared" si="6"/>
        <v>0.005324074074074203</v>
      </c>
      <c r="O37" s="96">
        <f t="shared" si="4"/>
        <v>45</v>
      </c>
      <c r="P37" t="str">
        <f t="shared" si="7"/>
        <v>M</v>
      </c>
      <c r="Q37">
        <f>COUNTIF(P$5:P37,P37)</f>
        <v>30</v>
      </c>
      <c r="R37" s="263">
        <v>33</v>
      </c>
      <c r="S37" s="263">
        <v>42</v>
      </c>
      <c r="T37" s="263">
        <v>2</v>
      </c>
      <c r="U37" s="263"/>
    </row>
    <row r="38" spans="1:21" ht="12.75">
      <c r="A38" s="10" t="e">
        <f>MATCH(K38,$K$3:K37,0)</f>
        <v>#N/A</v>
      </c>
      <c r="B38" s="88" t="s">
        <v>515</v>
      </c>
      <c r="C38" s="223">
        <v>0.7561574074074073</v>
      </c>
      <c r="D38" s="112">
        <f t="shared" si="0"/>
        <v>0.026828703703703716</v>
      </c>
      <c r="E38" s="2" t="str">
        <f t="shared" si="1"/>
        <v>13  M</v>
      </c>
      <c r="F38" s="95">
        <v>34</v>
      </c>
      <c r="G38" s="3" t="str">
        <f>VLOOKUP($K38,Startovka!$C$3:$J$292,5,FALSE())</f>
        <v>Procházka Jan</v>
      </c>
      <c r="H38" s="4">
        <f>VLOOKUP($K38,Startovka!$C$3:$J$292,6,FALSE())</f>
        <v>1979</v>
      </c>
      <c r="I38" s="89" t="str">
        <f>VLOOKUP($K38,Startovka!$C$3:$J$292,8,FALSE())</f>
        <v>Ráječko</v>
      </c>
      <c r="J38" s="4" t="str">
        <f>VLOOKUP($K38,Startovka!$C$3:$J$292,7,FALSE())</f>
        <v>M</v>
      </c>
      <c r="K38" s="4">
        <f t="shared" si="2"/>
        <v>65</v>
      </c>
      <c r="L38" s="4">
        <f>COUNTIF(J$4:J38,J38)</f>
        <v>13</v>
      </c>
      <c r="M38" s="114">
        <f t="shared" si="3"/>
        <v>0.026828703703703716</v>
      </c>
      <c r="N38" s="114">
        <f t="shared" si="6"/>
        <v>0.005729166666666674</v>
      </c>
      <c r="O38" s="96">
        <f t="shared" si="4"/>
        <v>44</v>
      </c>
      <c r="P38" t="str">
        <f t="shared" si="7"/>
        <v>M</v>
      </c>
      <c r="Q38">
        <f>COUNTIF(P$5:P38,P38)</f>
        <v>31</v>
      </c>
      <c r="R38" s="263">
        <v>34</v>
      </c>
      <c r="S38" s="263">
        <v>41</v>
      </c>
      <c r="T38" s="263">
        <v>1</v>
      </c>
      <c r="U38" s="263"/>
    </row>
    <row r="39" spans="1:21" ht="12.75">
      <c r="A39" s="10" t="e">
        <f>MATCH(K39,$K$3:K38,0)</f>
        <v>#N/A</v>
      </c>
      <c r="B39" s="88">
        <v>38</v>
      </c>
      <c r="C39" s="223">
        <v>0.756261574074074</v>
      </c>
      <c r="D39" s="112">
        <f t="shared" si="0"/>
        <v>0.0269328703703704</v>
      </c>
      <c r="E39" s="2" t="str">
        <f t="shared" si="1"/>
        <v>14  M</v>
      </c>
      <c r="F39" s="95">
        <v>35</v>
      </c>
      <c r="G39" s="3" t="str">
        <f>VLOOKUP($K39,Startovka!$C$3:$J$292,5,FALSE())</f>
        <v>Zich Martin</v>
      </c>
      <c r="H39" s="4">
        <f>VLOOKUP($K39,Startovka!$C$3:$J$292,6,FALSE())</f>
        <v>1978</v>
      </c>
      <c r="I39" s="89" t="str">
        <f>VLOOKUP($K39,Startovka!$C$3:$J$292,8,FALSE())</f>
        <v>Brno</v>
      </c>
      <c r="J39" s="4" t="str">
        <f>VLOOKUP($K39,Startovka!$C$3:$J$292,7,FALSE())</f>
        <v>M</v>
      </c>
      <c r="K39" s="4">
        <f t="shared" si="2"/>
        <v>38</v>
      </c>
      <c r="L39" s="4">
        <f>COUNTIF(J$4:J39,J39)</f>
        <v>14</v>
      </c>
      <c r="M39" s="114">
        <f t="shared" si="3"/>
        <v>0.0269328703703704</v>
      </c>
      <c r="N39" s="114">
        <f t="shared" si="6"/>
        <v>0.005833333333333357</v>
      </c>
      <c r="O39" s="96">
        <f t="shared" si="4"/>
        <v>43</v>
      </c>
      <c r="P39" t="str">
        <f t="shared" si="7"/>
        <v>M</v>
      </c>
      <c r="Q39">
        <f>COUNTIF(P$5:P39,P39)</f>
        <v>32</v>
      </c>
      <c r="R39" s="263">
        <v>35</v>
      </c>
      <c r="S39" s="263">
        <v>40</v>
      </c>
      <c r="T39" s="263"/>
      <c r="U39" s="263"/>
    </row>
    <row r="40" spans="1:21" ht="12.75">
      <c r="A40" s="10" t="e">
        <f>MATCH(K40,$K$3:K39,0)</f>
        <v>#N/A</v>
      </c>
      <c r="B40" s="88">
        <v>2</v>
      </c>
      <c r="C40" s="223">
        <v>0.756261574074074</v>
      </c>
      <c r="D40" s="112">
        <f t="shared" si="0"/>
        <v>0.0269328703703704</v>
      </c>
      <c r="E40" s="2" t="str">
        <f t="shared" si="1"/>
        <v>1  ŽV</v>
      </c>
      <c r="F40" s="95">
        <v>36</v>
      </c>
      <c r="G40" s="3" t="str">
        <f>VLOOKUP($K40,Startovka!$C$3:$J$292,5,FALSE())</f>
        <v>Hynštová Marie</v>
      </c>
      <c r="H40" s="4">
        <f>VLOOKUP($K40,Startovka!$C$3:$J$292,6,FALSE())</f>
        <v>1957</v>
      </c>
      <c r="I40" s="89" t="str">
        <f>VLOOKUP($K40,Startovka!$C$3:$J$292,8,FALSE())</f>
        <v>Vyškov</v>
      </c>
      <c r="J40" s="4" t="str">
        <f>VLOOKUP($K40,Startovka!$C$3:$J$292,7,FALSE())</f>
        <v>ŽV</v>
      </c>
      <c r="K40" s="4">
        <f t="shared" si="2"/>
        <v>2</v>
      </c>
      <c r="L40" s="4">
        <f>COUNTIF(J$4:J40,J40)</f>
        <v>1</v>
      </c>
      <c r="M40" s="114">
        <f t="shared" si="3"/>
        <v>0.0269328703703704</v>
      </c>
      <c r="N40" s="114">
        <f t="shared" si="6"/>
        <v>0.005833333333333357</v>
      </c>
      <c r="O40" s="96">
        <f t="shared" si="4"/>
        <v>40</v>
      </c>
      <c r="P40" t="str">
        <f t="shared" si="7"/>
        <v>Ž</v>
      </c>
      <c r="Q40">
        <f>COUNTIF(P$5:P40,P40)</f>
        <v>1</v>
      </c>
      <c r="R40" s="263">
        <v>36</v>
      </c>
      <c r="S40" s="263">
        <v>39</v>
      </c>
      <c r="T40" s="263"/>
      <c r="U40" s="263"/>
    </row>
    <row r="41" spans="1:21" ht="12.75">
      <c r="A41" s="10" t="e">
        <f>MATCH(K41,$K$3:K40,0)</f>
        <v>#N/A</v>
      </c>
      <c r="B41" s="88" t="s">
        <v>90</v>
      </c>
      <c r="C41" s="223">
        <v>0.7567013888888888</v>
      </c>
      <c r="D41" s="112">
        <f t="shared" si="0"/>
        <v>0.027372685185185208</v>
      </c>
      <c r="E41" s="2" t="str">
        <f t="shared" si="1"/>
        <v>15  M</v>
      </c>
      <c r="F41" s="95">
        <v>37</v>
      </c>
      <c r="G41" s="3" t="str">
        <f>VLOOKUP($K41,Startovka!$C$3:$J$292,5,FALSE())</f>
        <v>Drábek Jan</v>
      </c>
      <c r="H41" s="4">
        <f>VLOOKUP($K41,Startovka!$C$3:$J$292,6,FALSE())</f>
        <v>1980</v>
      </c>
      <c r="I41" s="89" t="str">
        <f>VLOOKUP($K41,Startovka!$C$3:$J$292,8,FALSE())</f>
        <v>Kanice</v>
      </c>
      <c r="J41" s="4" t="str">
        <f>VLOOKUP($K41,Startovka!$C$3:$J$292,7,FALSE())</f>
        <v>M</v>
      </c>
      <c r="K41" s="4">
        <f t="shared" si="2"/>
        <v>28</v>
      </c>
      <c r="L41" s="4">
        <f>COUNTIF(J$4:J41,J41)</f>
        <v>15</v>
      </c>
      <c r="M41" s="114">
        <f t="shared" si="3"/>
        <v>0.027372685185185208</v>
      </c>
      <c r="N41" s="114">
        <f t="shared" si="6"/>
        <v>0.006273148148148167</v>
      </c>
      <c r="O41" s="96">
        <f t="shared" si="4"/>
        <v>42</v>
      </c>
      <c r="P41" t="str">
        <f t="shared" si="7"/>
        <v>M</v>
      </c>
      <c r="Q41">
        <f>COUNTIF(P$5:P41,P41)</f>
        <v>33</v>
      </c>
      <c r="R41" s="263">
        <v>37</v>
      </c>
      <c r="S41" s="263">
        <v>38</v>
      </c>
      <c r="T41" s="263"/>
      <c r="U41" s="263"/>
    </row>
    <row r="42" spans="1:21" ht="12.75">
      <c r="A42" s="10" t="e">
        <f>MATCH(K42,$K$3:K41,0)</f>
        <v>#N/A</v>
      </c>
      <c r="B42" s="88" t="s">
        <v>511</v>
      </c>
      <c r="C42" s="223">
        <v>0.7567245370370371</v>
      </c>
      <c r="D42" s="112">
        <f t="shared" si="0"/>
        <v>0.027395833333333508</v>
      </c>
      <c r="E42" s="2" t="str">
        <f t="shared" si="1"/>
        <v>1  MV3</v>
      </c>
      <c r="F42" s="95">
        <v>38</v>
      </c>
      <c r="G42" s="3" t="str">
        <f>VLOOKUP($K42,Startovka!$C$3:$J$292,5,FALSE())</f>
        <v>Stráník Aleš</v>
      </c>
      <c r="H42" s="4">
        <f>VLOOKUP($K42,Startovka!$C$3:$J$292,6,FALSE())</f>
        <v>1950</v>
      </c>
      <c r="I42" s="89" t="str">
        <f>VLOOKUP($K42,Startovka!$C$3:$J$292,8,FALSE())</f>
        <v>Blansko</v>
      </c>
      <c r="J42" s="4" t="str">
        <f>VLOOKUP($K42,Startovka!$C$3:$J$292,7,FALSE())</f>
        <v>MV3</v>
      </c>
      <c r="K42" s="4">
        <f t="shared" si="2"/>
        <v>49</v>
      </c>
      <c r="L42" s="4">
        <f>COUNTIF(J$4:J42,J42)</f>
        <v>1</v>
      </c>
      <c r="M42" s="114">
        <f t="shared" si="3"/>
        <v>0.027395833333333508</v>
      </c>
      <c r="N42" s="114">
        <f t="shared" si="6"/>
        <v>0.006296296296296466</v>
      </c>
      <c r="O42" s="96">
        <f t="shared" si="4"/>
        <v>41</v>
      </c>
      <c r="P42" t="str">
        <f t="shared" si="7"/>
        <v>M</v>
      </c>
      <c r="Q42">
        <f>COUNTIF(P$5:P42,P42)</f>
        <v>34</v>
      </c>
      <c r="R42" s="263">
        <v>38</v>
      </c>
      <c r="S42" s="263">
        <v>37</v>
      </c>
      <c r="T42" s="263"/>
      <c r="U42" s="263"/>
    </row>
    <row r="43" spans="1:21" ht="12.75">
      <c r="A43" s="10" t="e">
        <f>MATCH(K43,$K$3:K42,0)</f>
        <v>#N/A</v>
      </c>
      <c r="B43" s="88" t="s">
        <v>73</v>
      </c>
      <c r="C43" s="223">
        <v>0.7567939814814815</v>
      </c>
      <c r="D43" s="112">
        <f t="shared" si="0"/>
        <v>0.027465277777777852</v>
      </c>
      <c r="E43" s="2" t="str">
        <f t="shared" si="1"/>
        <v>6  MV2</v>
      </c>
      <c r="F43" s="95">
        <v>39</v>
      </c>
      <c r="G43" s="3" t="str">
        <f>VLOOKUP($K43,Startovka!$C$3:$J$292,5,FALSE())</f>
        <v>Šperka Oldřich</v>
      </c>
      <c r="H43" s="4">
        <f>VLOOKUP($K43,Startovka!$C$3:$J$292,6,FALSE())</f>
        <v>1956</v>
      </c>
      <c r="I43" s="89" t="str">
        <f>VLOOKUP($K43,Startovka!$C$3:$J$292,8,FALSE())</f>
        <v>Jedovnice</v>
      </c>
      <c r="J43" s="4" t="str">
        <f>VLOOKUP($K43,Startovka!$C$3:$J$292,7,FALSE())</f>
        <v>MV2</v>
      </c>
      <c r="K43" s="4">
        <f t="shared" si="2"/>
        <v>17</v>
      </c>
      <c r="L43" s="4">
        <f>COUNTIF(J$4:J43,J43)</f>
        <v>6</v>
      </c>
      <c r="M43" s="114">
        <f t="shared" si="3"/>
        <v>0.027465277777777852</v>
      </c>
      <c r="N43" s="114">
        <f t="shared" si="6"/>
        <v>0.006365740740740811</v>
      </c>
      <c r="O43" s="96">
        <f t="shared" si="4"/>
        <v>40</v>
      </c>
      <c r="P43" t="str">
        <f t="shared" si="7"/>
        <v>M</v>
      </c>
      <c r="Q43">
        <f>COUNTIF(P$5:P43,P43)</f>
        <v>35</v>
      </c>
      <c r="R43" s="263">
        <v>39</v>
      </c>
      <c r="S43" s="263">
        <v>36</v>
      </c>
      <c r="T43" s="263"/>
      <c r="U43" s="263"/>
    </row>
    <row r="44" spans="1:21" ht="12.75">
      <c r="A44" s="10" t="e">
        <f>MATCH(K44,$K$3:K43,0)</f>
        <v>#N/A</v>
      </c>
      <c r="B44" s="88" t="s">
        <v>104</v>
      </c>
      <c r="C44" s="223">
        <v>0.7568171296296297</v>
      </c>
      <c r="D44" s="112">
        <f t="shared" si="0"/>
        <v>0.02748842592592604</v>
      </c>
      <c r="E44" s="2" t="str">
        <f t="shared" si="1"/>
        <v>14  MV1</v>
      </c>
      <c r="F44" s="95">
        <v>40</v>
      </c>
      <c r="G44" s="3" t="str">
        <f>VLOOKUP($K44,Startovka!$C$3:$J$292,5,FALSE())</f>
        <v>Pekárek Michal</v>
      </c>
      <c r="H44" s="4">
        <f>VLOOKUP($K44,Startovka!$C$3:$J$292,6,FALSE())</f>
        <v>1970</v>
      </c>
      <c r="I44" s="89" t="str">
        <f>VLOOKUP($K44,Startovka!$C$3:$J$292,8,FALSE())</f>
        <v>Blansko</v>
      </c>
      <c r="J44" s="4" t="str">
        <f>VLOOKUP($K44,Startovka!$C$3:$J$292,7,FALSE())</f>
        <v>MV1</v>
      </c>
      <c r="K44" s="4">
        <f t="shared" si="2"/>
        <v>30</v>
      </c>
      <c r="L44" s="4">
        <f>COUNTIF(J$4:J44,J44)</f>
        <v>14</v>
      </c>
      <c r="M44" s="114">
        <f t="shared" si="3"/>
        <v>0.02748842592592604</v>
      </c>
      <c r="N44" s="114">
        <f t="shared" si="6"/>
        <v>0.006388888888888999</v>
      </c>
      <c r="O44" s="96">
        <f t="shared" si="4"/>
        <v>39</v>
      </c>
      <c r="P44" t="str">
        <f t="shared" si="7"/>
        <v>M</v>
      </c>
      <c r="Q44">
        <f>COUNTIF(P$5:P44,P44)</f>
        <v>36</v>
      </c>
      <c r="R44" s="263">
        <v>40</v>
      </c>
      <c r="S44" s="263">
        <v>35</v>
      </c>
      <c r="T44" s="263"/>
      <c r="U44" s="263"/>
    </row>
    <row r="45" spans="1:21" ht="12.75">
      <c r="A45" s="10" t="e">
        <f>MATCH(K45,$K$3:K44,0)</f>
        <v>#N/A</v>
      </c>
      <c r="B45" s="88" t="s">
        <v>523</v>
      </c>
      <c r="C45" s="223">
        <v>0.7571875</v>
      </c>
      <c r="D45" s="112">
        <f t="shared" si="0"/>
        <v>0.027858796296296395</v>
      </c>
      <c r="E45" s="2" t="str">
        <f t="shared" si="1"/>
        <v>1  Ž</v>
      </c>
      <c r="F45" s="95">
        <v>41</v>
      </c>
      <c r="G45" s="3" t="str">
        <f>VLOOKUP($K45,Startovka!$C$3:$J$292,5,FALSE())</f>
        <v>Tesařová Markéta</v>
      </c>
      <c r="H45" s="4">
        <f>VLOOKUP($K45,Startovka!$C$3:$J$292,6,FALSE())</f>
        <v>1994</v>
      </c>
      <c r="I45" s="89" t="str">
        <f>VLOOKUP($K45,Startovka!$C$3:$J$292,8,FALSE())</f>
        <v>GYMBOS</v>
      </c>
      <c r="J45" s="4" t="str">
        <f>VLOOKUP($K45,Startovka!$C$3:$J$292,7,FALSE())</f>
        <v>Ž</v>
      </c>
      <c r="K45" s="4">
        <f t="shared" si="2"/>
        <v>46</v>
      </c>
      <c r="L45" s="4">
        <f>COUNTIF(J$4:J45,J45)</f>
        <v>1</v>
      </c>
      <c r="M45" s="114">
        <f t="shared" si="3"/>
        <v>0.027858796296296395</v>
      </c>
      <c r="N45" s="114">
        <f t="shared" si="6"/>
        <v>0.006759259259259354</v>
      </c>
      <c r="O45" s="96">
        <f t="shared" si="4"/>
        <v>36</v>
      </c>
      <c r="P45" t="str">
        <f t="shared" si="7"/>
        <v>Ž</v>
      </c>
      <c r="Q45">
        <f>COUNTIF(P$5:P45,P45)</f>
        <v>2</v>
      </c>
      <c r="R45" s="263">
        <v>41</v>
      </c>
      <c r="S45" s="263">
        <v>34</v>
      </c>
      <c r="T45" s="263"/>
      <c r="U45" s="263"/>
    </row>
    <row r="46" spans="1:21" ht="12.75">
      <c r="A46" s="10" t="e">
        <f>MATCH(K46,$K$3:K45,0)</f>
        <v>#N/A</v>
      </c>
      <c r="B46" s="88" t="s">
        <v>506</v>
      </c>
      <c r="C46" s="223">
        <v>0.7572453703703704</v>
      </c>
      <c r="D46" s="112">
        <f t="shared" si="0"/>
        <v>0.027916666666666812</v>
      </c>
      <c r="E46" s="2" t="str">
        <f t="shared" si="1"/>
        <v>16  M</v>
      </c>
      <c r="F46" s="95">
        <v>42</v>
      </c>
      <c r="G46" s="3" t="str">
        <f>VLOOKUP($K46,Startovka!$C$3:$J$292,5,FALSE())</f>
        <v>Kolář Vít</v>
      </c>
      <c r="H46" s="4">
        <f>VLOOKUP($K46,Startovka!$C$3:$J$292,6,FALSE())</f>
        <v>1980</v>
      </c>
      <c r="I46" s="89" t="str">
        <f>VLOOKUP($K46,Startovka!$C$3:$J$292,8,FALSE())</f>
        <v>Blansko</v>
      </c>
      <c r="J46" s="4" t="str">
        <f>VLOOKUP($K46,Startovka!$C$3:$J$292,7,FALSE())</f>
        <v>M</v>
      </c>
      <c r="K46" s="4">
        <f t="shared" si="2"/>
        <v>57</v>
      </c>
      <c r="L46" s="4">
        <f>COUNTIF(J$4:J46,J46)</f>
        <v>16</v>
      </c>
      <c r="M46" s="114">
        <f t="shared" si="3"/>
        <v>0.027916666666666812</v>
      </c>
      <c r="N46" s="114">
        <f t="shared" si="6"/>
        <v>0.00681712962962977</v>
      </c>
      <c r="O46" s="96">
        <f t="shared" si="4"/>
        <v>38</v>
      </c>
      <c r="P46" t="str">
        <f t="shared" si="7"/>
        <v>M</v>
      </c>
      <c r="Q46">
        <f>COUNTIF(P$5:P46,P46)</f>
        <v>37</v>
      </c>
      <c r="R46" s="263">
        <v>42</v>
      </c>
      <c r="S46" s="263">
        <v>33</v>
      </c>
      <c r="T46" s="263"/>
      <c r="U46" s="263"/>
    </row>
    <row r="47" spans="1:21" ht="12.75">
      <c r="A47" s="10" t="e">
        <f>MATCH(K47,$K$3:K46,0)</f>
        <v>#N/A</v>
      </c>
      <c r="B47" s="88" t="s">
        <v>547</v>
      </c>
      <c r="C47" s="223">
        <v>0.7572916666666667</v>
      </c>
      <c r="D47" s="112">
        <f t="shared" si="0"/>
        <v>0.027962962962963078</v>
      </c>
      <c r="E47" s="2" t="str">
        <f t="shared" si="1"/>
        <v>7  MV2</v>
      </c>
      <c r="F47" s="95">
        <v>43</v>
      </c>
      <c r="G47" s="3" t="str">
        <f>VLOOKUP($K47,Startovka!$C$3:$J$292,5,FALSE())</f>
        <v>Kunc Josef</v>
      </c>
      <c r="H47" s="4">
        <f>VLOOKUP($K47,Startovka!$C$3:$J$292,6,FALSE())</f>
        <v>1960</v>
      </c>
      <c r="I47" s="89" t="str">
        <f>VLOOKUP($K47,Startovka!$C$3:$J$292,8,FALSE())</f>
        <v>LRS Vyškov</v>
      </c>
      <c r="J47" s="4" t="str">
        <f>VLOOKUP($K47,Startovka!$C$3:$J$292,7,FALSE())</f>
        <v>MV2</v>
      </c>
      <c r="K47" s="4">
        <f t="shared" si="2"/>
        <v>1</v>
      </c>
      <c r="L47" s="4">
        <f>COUNTIF(J$4:J47,J47)</f>
        <v>7</v>
      </c>
      <c r="M47" s="114">
        <f t="shared" si="3"/>
        <v>0.027962962962963078</v>
      </c>
      <c r="N47" s="114">
        <f t="shared" si="6"/>
        <v>0.006863425925926037</v>
      </c>
      <c r="O47" s="96">
        <f t="shared" si="4"/>
        <v>37</v>
      </c>
      <c r="P47" t="str">
        <f t="shared" si="7"/>
        <v>M</v>
      </c>
      <c r="Q47">
        <f>COUNTIF(P$5:P47,P47)</f>
        <v>38</v>
      </c>
      <c r="R47" s="263">
        <v>43</v>
      </c>
      <c r="S47" s="263">
        <v>32</v>
      </c>
      <c r="T47" s="263"/>
      <c r="U47" s="263"/>
    </row>
    <row r="48" spans="1:21" ht="12.75">
      <c r="A48" s="10" t="e">
        <f>MATCH(K48,$K$3:K47,0)</f>
        <v>#N/A</v>
      </c>
      <c r="B48" s="88" t="s">
        <v>88</v>
      </c>
      <c r="C48" s="223">
        <v>0.7574421296296295</v>
      </c>
      <c r="D48" s="112">
        <f t="shared" si="0"/>
        <v>0.028113425925925917</v>
      </c>
      <c r="E48" s="2" t="str">
        <f t="shared" si="1"/>
        <v>2  Ž</v>
      </c>
      <c r="F48" s="95">
        <v>44</v>
      </c>
      <c r="G48" s="3" t="str">
        <f>VLOOKUP($K48,Startovka!$C$3:$J$292,5,FALSE())</f>
        <v>Krejsová Petra</v>
      </c>
      <c r="H48" s="4">
        <f>VLOOKUP($K48,Startovka!$C$3:$J$292,6,FALSE())</f>
        <v>1979</v>
      </c>
      <c r="I48" s="89" t="str">
        <f>VLOOKUP($K48,Startovka!$C$3:$J$292,8,FALSE())</f>
        <v>Auto RZ Boskovice</v>
      </c>
      <c r="J48" s="4" t="str">
        <f>VLOOKUP($K48,Startovka!$C$3:$J$292,7,FALSE())</f>
        <v>Ž</v>
      </c>
      <c r="K48" s="4">
        <f t="shared" si="2"/>
        <v>20</v>
      </c>
      <c r="L48" s="4">
        <f>COUNTIF(J$4:J48,J48)</f>
        <v>2</v>
      </c>
      <c r="M48" s="114">
        <f t="shared" si="3"/>
        <v>0.028113425925925917</v>
      </c>
      <c r="N48" s="114">
        <f t="shared" si="6"/>
        <v>0.007013888888888875</v>
      </c>
      <c r="O48" s="96">
        <f t="shared" si="4"/>
        <v>33</v>
      </c>
      <c r="P48" t="str">
        <f t="shared" si="7"/>
        <v>Ž</v>
      </c>
      <c r="Q48">
        <f>COUNTIF(P$5:P48,P48)</f>
        <v>3</v>
      </c>
      <c r="R48" s="263">
        <v>44</v>
      </c>
      <c r="S48" s="263">
        <v>31</v>
      </c>
      <c r="T48" s="263"/>
      <c r="U48" s="263"/>
    </row>
    <row r="49" spans="1:21" ht="12.75">
      <c r="A49" s="10" t="e">
        <f>MATCH(K49,$K$3:K48,0)</f>
        <v>#N/A</v>
      </c>
      <c r="B49" s="88" t="s">
        <v>522</v>
      </c>
      <c r="C49" s="223">
        <v>0.7576388888888889</v>
      </c>
      <c r="D49" s="112">
        <f t="shared" si="0"/>
        <v>0.028310185185185244</v>
      </c>
      <c r="E49" s="2" t="str">
        <f t="shared" si="1"/>
        <v>3  Ž</v>
      </c>
      <c r="F49" s="95">
        <v>45</v>
      </c>
      <c r="G49" s="3" t="str">
        <f>VLOOKUP($K49,Startovka!$C$3:$J$292,5,FALSE())</f>
        <v>Komárková Zdenka</v>
      </c>
      <c r="H49" s="4">
        <f>VLOOKUP($K49,Startovka!$C$3:$J$292,6,FALSE())</f>
        <v>1974</v>
      </c>
      <c r="I49" s="89" t="str">
        <f>VLOOKUP($K49,Startovka!$C$3:$J$292,8,FALSE())</f>
        <v>Olešnice</v>
      </c>
      <c r="J49" s="4" t="str">
        <f>VLOOKUP($K49,Startovka!$C$3:$J$292,7,FALSE())</f>
        <v>Ž</v>
      </c>
      <c r="K49" s="4">
        <f t="shared" si="2"/>
        <v>43</v>
      </c>
      <c r="L49" s="4">
        <f>COUNTIF(J$4:J49,J49)</f>
        <v>3</v>
      </c>
      <c r="M49" s="114">
        <f t="shared" si="3"/>
        <v>0.028310185185185244</v>
      </c>
      <c r="N49" s="114">
        <f t="shared" si="6"/>
        <v>0.007210648148148202</v>
      </c>
      <c r="O49" s="96">
        <f t="shared" si="4"/>
        <v>31</v>
      </c>
      <c r="P49" t="str">
        <f t="shared" si="7"/>
        <v>Ž</v>
      </c>
      <c r="Q49">
        <f>COUNTIF(P$5:P49,P49)</f>
        <v>4</v>
      </c>
      <c r="R49" s="263">
        <v>45</v>
      </c>
      <c r="S49" s="263">
        <v>30</v>
      </c>
      <c r="T49" s="263"/>
      <c r="U49" s="263"/>
    </row>
    <row r="50" spans="1:21" ht="12.75">
      <c r="A50" s="10" t="e">
        <f>MATCH(K50,$K$3:K49,0)</f>
        <v>#N/A</v>
      </c>
      <c r="B50" s="88" t="s">
        <v>510</v>
      </c>
      <c r="C50" s="223">
        <v>0.7578240740740741</v>
      </c>
      <c r="D50" s="112">
        <f t="shared" si="0"/>
        <v>0.028495370370370532</v>
      </c>
      <c r="E50" s="2" t="str">
        <f t="shared" si="1"/>
        <v>4  Ž</v>
      </c>
      <c r="F50" s="95">
        <v>46</v>
      </c>
      <c r="G50" s="3" t="str">
        <f>VLOOKUP($K50,Startovka!$C$3:$J$292,5,FALSE())</f>
        <v>Filipiová Andrea</v>
      </c>
      <c r="H50" s="4">
        <f>VLOOKUP($K50,Startovka!$C$3:$J$292,6,FALSE())</f>
        <v>1981</v>
      </c>
      <c r="I50" s="89" t="str">
        <f>VLOOKUP($K50,Startovka!$C$3:$J$292,8,FALSE())</f>
        <v>Auto Boskovice</v>
      </c>
      <c r="J50" s="4" t="str">
        <f>VLOOKUP($K50,Startovka!$C$3:$J$292,7,FALSE())</f>
        <v>Ž</v>
      </c>
      <c r="K50" s="4">
        <f t="shared" si="2"/>
        <v>60</v>
      </c>
      <c r="L50" s="4">
        <f>COUNTIF(J$4:J50,J50)</f>
        <v>4</v>
      </c>
      <c r="M50" s="114">
        <f t="shared" si="3"/>
        <v>0.028495370370370532</v>
      </c>
      <c r="N50" s="114">
        <f t="shared" si="6"/>
        <v>0.00739583333333349</v>
      </c>
      <c r="O50" s="96">
        <f t="shared" si="4"/>
        <v>30</v>
      </c>
      <c r="P50" t="str">
        <f t="shared" si="7"/>
        <v>Ž</v>
      </c>
      <c r="Q50">
        <f>COUNTIF(P$5:P50,P50)</f>
        <v>5</v>
      </c>
      <c r="R50" s="263">
        <v>46</v>
      </c>
      <c r="S50" s="263">
        <v>29</v>
      </c>
      <c r="T50" s="263"/>
      <c r="U50" s="263"/>
    </row>
    <row r="51" spans="1:21" ht="12.75">
      <c r="A51" s="10" t="e">
        <f>MATCH(K51,$K$3:K50,0)</f>
        <v>#N/A</v>
      </c>
      <c r="B51" s="88" t="s">
        <v>76</v>
      </c>
      <c r="C51" s="223">
        <v>0.7579398148148148</v>
      </c>
      <c r="D51" s="112">
        <f t="shared" si="0"/>
        <v>0.028611111111111143</v>
      </c>
      <c r="E51" s="2" t="str">
        <f t="shared" si="1"/>
        <v>2  MV3</v>
      </c>
      <c r="F51" s="95">
        <v>47</v>
      </c>
      <c r="G51" s="3" t="str">
        <f>VLOOKUP($K51,Startovka!$C$3:$J$292,5,FALSE())</f>
        <v>Kunrt Miroslav</v>
      </c>
      <c r="H51" s="4">
        <f>VLOOKUP($K51,Startovka!$C$3:$J$292,6,FALSE())</f>
        <v>1949</v>
      </c>
      <c r="I51" s="89" t="str">
        <f>VLOOKUP($K51,Startovka!$C$3:$J$292,8,FALSE())</f>
        <v>HžPProstějov</v>
      </c>
      <c r="J51" s="4" t="str">
        <f>VLOOKUP($K51,Startovka!$C$3:$J$292,7,FALSE())</f>
        <v>MV3</v>
      </c>
      <c r="K51" s="4">
        <f t="shared" si="2"/>
        <v>10</v>
      </c>
      <c r="L51" s="4">
        <f>COUNTIF(J$4:J51,J51)</f>
        <v>2</v>
      </c>
      <c r="M51" s="114">
        <f t="shared" si="3"/>
        <v>0.028611111111111143</v>
      </c>
      <c r="N51" s="114">
        <f t="shared" si="6"/>
        <v>0.007511574074074101</v>
      </c>
      <c r="O51" s="96">
        <f t="shared" si="4"/>
        <v>36</v>
      </c>
      <c r="P51" t="str">
        <f t="shared" si="7"/>
        <v>M</v>
      </c>
      <c r="Q51">
        <f>COUNTIF(P$5:P51,P51)</f>
        <v>39</v>
      </c>
      <c r="R51" s="263">
        <v>47</v>
      </c>
      <c r="S51" s="263">
        <v>28</v>
      </c>
      <c r="T51" s="263"/>
      <c r="U51" s="263"/>
    </row>
    <row r="52" spans="1:21" ht="12.75">
      <c r="A52" s="10" t="e">
        <f>MATCH(K52,$K$3:K51,0)</f>
        <v>#N/A</v>
      </c>
      <c r="B52" s="88" t="s">
        <v>79</v>
      </c>
      <c r="C52" s="223">
        <v>0.7582175925925926</v>
      </c>
      <c r="D52" s="112">
        <f t="shared" si="0"/>
        <v>0.028888888888888964</v>
      </c>
      <c r="E52" s="2" t="str">
        <f t="shared" si="1"/>
        <v>2  ŽV</v>
      </c>
      <c r="F52" s="95">
        <v>48</v>
      </c>
      <c r="G52" s="3" t="str">
        <f>VLOOKUP($K52,Startovka!$C$3:$J$292,5,FALSE())</f>
        <v>Žákovská Alena</v>
      </c>
      <c r="H52" s="4">
        <f>VLOOKUP($K52,Startovka!$C$3:$J$292,6,FALSE())</f>
        <v>1962</v>
      </c>
      <c r="I52" s="89" t="str">
        <f>VLOOKUP($K52,Startovka!$C$3:$J$292,8,FALSE())</f>
        <v>Horizont Kola Novák Blansko</v>
      </c>
      <c r="J52" s="4" t="str">
        <f>VLOOKUP($K52,Startovka!$C$3:$J$292,7,FALSE())</f>
        <v>ŽV</v>
      </c>
      <c r="K52" s="4">
        <f t="shared" si="2"/>
        <v>25</v>
      </c>
      <c r="L52" s="4">
        <f>COUNTIF(J$4:J52,J52)</f>
        <v>2</v>
      </c>
      <c r="M52" s="114">
        <f t="shared" si="3"/>
        <v>0.028888888888888964</v>
      </c>
      <c r="N52" s="114">
        <f t="shared" si="6"/>
        <v>0.007789351851851922</v>
      </c>
      <c r="O52" s="96">
        <f t="shared" si="4"/>
        <v>29</v>
      </c>
      <c r="P52" t="str">
        <f t="shared" si="7"/>
        <v>Ž</v>
      </c>
      <c r="Q52">
        <f>COUNTIF(P$5:P52,P52)</f>
        <v>6</v>
      </c>
      <c r="R52" s="263">
        <v>48</v>
      </c>
      <c r="S52" s="263">
        <v>27</v>
      </c>
      <c r="T52" s="263"/>
      <c r="U52" s="263"/>
    </row>
    <row r="53" spans="1:21" ht="12.75">
      <c r="A53" s="10" t="e">
        <f>MATCH(K53,$K$3:K52,0)</f>
        <v>#N/A</v>
      </c>
      <c r="B53" s="88" t="s">
        <v>83</v>
      </c>
      <c r="C53" s="223">
        <v>0.7583449074074075</v>
      </c>
      <c r="D53" s="112">
        <f t="shared" si="0"/>
        <v>0.029016203703703836</v>
      </c>
      <c r="E53" s="2" t="str">
        <f t="shared" si="1"/>
        <v>17  M</v>
      </c>
      <c r="F53" s="95">
        <v>49</v>
      </c>
      <c r="G53" s="3" t="str">
        <f>VLOOKUP($K53,Startovka!$C$3:$J$292,5,FALSE())</f>
        <v>Adler Ondřej</v>
      </c>
      <c r="H53" s="4">
        <f>VLOOKUP($K53,Startovka!$C$3:$J$292,6,FALSE())</f>
        <v>1987</v>
      </c>
      <c r="I53" s="89" t="str">
        <f>VLOOKUP($K53,Startovka!$C$3:$J$292,8,FALSE())</f>
        <v>Adamov</v>
      </c>
      <c r="J53" s="4" t="str">
        <f>VLOOKUP($K53,Startovka!$C$3:$J$292,7,FALSE())</f>
        <v>M</v>
      </c>
      <c r="K53" s="4">
        <f t="shared" si="2"/>
        <v>35</v>
      </c>
      <c r="L53" s="4">
        <f>COUNTIF(J$4:J53,J53)</f>
        <v>17</v>
      </c>
      <c r="M53" s="114">
        <f t="shared" si="3"/>
        <v>0.029016203703703836</v>
      </c>
      <c r="N53" s="114">
        <f t="shared" si="6"/>
        <v>0.007916666666666794</v>
      </c>
      <c r="O53" s="96">
        <f t="shared" si="4"/>
        <v>35</v>
      </c>
      <c r="P53" t="str">
        <f t="shared" si="7"/>
        <v>M</v>
      </c>
      <c r="Q53">
        <f>COUNTIF(P$5:P53,P53)</f>
        <v>40</v>
      </c>
      <c r="R53" s="263">
        <v>49</v>
      </c>
      <c r="S53" s="263">
        <v>26</v>
      </c>
      <c r="T53" s="263"/>
      <c r="U53" s="263"/>
    </row>
    <row r="54" spans="1:21" ht="12.75">
      <c r="A54" s="10" t="e">
        <f>MATCH(K54,$K$3:K53,0)</f>
        <v>#N/A</v>
      </c>
      <c r="B54" s="88" t="s">
        <v>95</v>
      </c>
      <c r="C54" s="223">
        <v>0.7583449074074075</v>
      </c>
      <c r="D54" s="112">
        <f t="shared" si="0"/>
        <v>0.029016203703703836</v>
      </c>
      <c r="E54" s="2" t="str">
        <f t="shared" si="1"/>
        <v>3  MV3</v>
      </c>
      <c r="F54" s="95">
        <v>50</v>
      </c>
      <c r="G54" s="3" t="str">
        <f>VLOOKUP($K54,Startovka!$C$3:$J$292,5,FALSE())</f>
        <v>Brtník Jiří</v>
      </c>
      <c r="H54" s="4">
        <f>VLOOKUP($K54,Startovka!$C$3:$J$292,6,FALSE())</f>
        <v>1952</v>
      </c>
      <c r="I54" s="89" t="str">
        <f>VLOOKUP($K54,Startovka!$C$3:$J$292,8,FALSE())</f>
        <v>Babice nad Svitavou</v>
      </c>
      <c r="J54" s="4" t="str">
        <f>VLOOKUP($K54,Startovka!$C$3:$J$292,7,FALSE())</f>
        <v>MV3</v>
      </c>
      <c r="K54" s="4">
        <f t="shared" si="2"/>
        <v>18</v>
      </c>
      <c r="L54" s="4">
        <f>COUNTIF(J$4:J54,J54)</f>
        <v>3</v>
      </c>
      <c r="M54" s="114">
        <f t="shared" si="3"/>
        <v>0.029016203703703836</v>
      </c>
      <c r="N54" s="114">
        <f t="shared" si="6"/>
        <v>0.007916666666666794</v>
      </c>
      <c r="O54" s="96">
        <f t="shared" si="4"/>
        <v>34</v>
      </c>
      <c r="P54" t="str">
        <f t="shared" si="7"/>
        <v>M</v>
      </c>
      <c r="Q54">
        <f>COUNTIF(P$5:P54,P54)</f>
        <v>41</v>
      </c>
      <c r="R54" s="263">
        <v>50</v>
      </c>
      <c r="S54" s="263">
        <v>25</v>
      </c>
      <c r="T54" s="263"/>
      <c r="U54" s="263"/>
    </row>
    <row r="55" spans="1:21" ht="12.75">
      <c r="A55" s="10" t="e">
        <f>MATCH(K55,$K$3:K54,0)</f>
        <v>#N/A</v>
      </c>
      <c r="B55" s="88" t="s">
        <v>82</v>
      </c>
      <c r="C55" s="223">
        <v>0.7591782407407407</v>
      </c>
      <c r="D55" s="112">
        <f t="shared" si="0"/>
        <v>0.029849537037037077</v>
      </c>
      <c r="E55" s="2" t="str">
        <f t="shared" si="1"/>
        <v>15  MV1</v>
      </c>
      <c r="F55" s="95">
        <v>51</v>
      </c>
      <c r="G55" s="3" t="str">
        <f>VLOOKUP($K55,Startovka!$C$3:$J$292,5,FALSE())</f>
        <v>Vojtíšek Tomáš</v>
      </c>
      <c r="H55" s="4">
        <f>VLOOKUP($K55,Startovka!$C$3:$J$292,6,FALSE())</f>
        <v>1973</v>
      </c>
      <c r="I55" s="89" t="str">
        <f>VLOOKUP($K55,Startovka!$C$3:$J$292,8,FALSE())</f>
        <v>Brno Testudo</v>
      </c>
      <c r="J55" s="4" t="str">
        <f>VLOOKUP($K55,Startovka!$C$3:$J$292,7,FALSE())</f>
        <v>MV1</v>
      </c>
      <c r="K55" s="4">
        <f t="shared" si="2"/>
        <v>7</v>
      </c>
      <c r="L55" s="4">
        <f>COUNTIF(J$4:J55,J55)</f>
        <v>15</v>
      </c>
      <c r="M55" s="114">
        <f t="shared" si="3"/>
        <v>0.029849537037037077</v>
      </c>
      <c r="N55" s="114">
        <f t="shared" si="6"/>
        <v>0.008750000000000036</v>
      </c>
      <c r="O55" s="96">
        <f t="shared" si="4"/>
        <v>33</v>
      </c>
      <c r="P55" t="str">
        <f t="shared" si="7"/>
        <v>M</v>
      </c>
      <c r="Q55">
        <f>COUNTIF(P$5:P55,P55)</f>
        <v>42</v>
      </c>
      <c r="R55" s="263">
        <v>51</v>
      </c>
      <c r="S55" s="263">
        <v>24</v>
      </c>
      <c r="T55" s="263"/>
      <c r="U55" s="263"/>
    </row>
    <row r="56" spans="1:21" ht="12.75">
      <c r="A56" s="10" t="e">
        <f>MATCH(K56,$K$3:K55,0)</f>
        <v>#N/A</v>
      </c>
      <c r="B56" s="88" t="s">
        <v>74</v>
      </c>
      <c r="C56" s="223">
        <v>0.7591898148148148</v>
      </c>
      <c r="D56" s="112">
        <f t="shared" si="0"/>
        <v>0.029861111111111227</v>
      </c>
      <c r="E56" s="2" t="str">
        <f t="shared" si="1"/>
        <v>18  M</v>
      </c>
      <c r="F56" s="95">
        <v>52</v>
      </c>
      <c r="G56" s="3" t="str">
        <f>VLOOKUP($K56,Startovka!$C$3:$J$292,5,FALSE())</f>
        <v>Kožiak Juraj</v>
      </c>
      <c r="H56" s="4">
        <f>VLOOKUP($K56,Startovka!$C$3:$J$292,6,FALSE())</f>
        <v>1974</v>
      </c>
      <c r="I56" s="89" t="str">
        <f>VLOOKUP($K56,Startovka!$C$3:$J$292,8,FALSE())</f>
        <v>Kuničky</v>
      </c>
      <c r="J56" s="4" t="str">
        <f>VLOOKUP($K56,Startovka!$C$3:$J$292,7,FALSE())</f>
        <v>M</v>
      </c>
      <c r="K56" s="4">
        <f t="shared" si="2"/>
        <v>33</v>
      </c>
      <c r="L56" s="4">
        <f>COUNTIF(J$4:J56,J56)</f>
        <v>18</v>
      </c>
      <c r="M56" s="114">
        <f t="shared" si="3"/>
        <v>0.029861111111111227</v>
      </c>
      <c r="N56" s="114">
        <f t="shared" si="6"/>
        <v>0.008761574074074185</v>
      </c>
      <c r="O56" s="96">
        <f t="shared" si="4"/>
        <v>32</v>
      </c>
      <c r="P56" t="str">
        <f t="shared" si="7"/>
        <v>M</v>
      </c>
      <c r="Q56">
        <f>COUNTIF(P$5:P56,P56)</f>
        <v>43</v>
      </c>
      <c r="R56" s="263">
        <v>52</v>
      </c>
      <c r="S56" s="263">
        <v>23</v>
      </c>
      <c r="T56" s="263"/>
      <c r="U56" s="263"/>
    </row>
    <row r="57" spans="1:21" ht="12.75">
      <c r="A57" s="10" t="e">
        <f>MATCH(K57,$K$3:K56,0)</f>
        <v>#N/A</v>
      </c>
      <c r="B57" s="88" t="s">
        <v>69</v>
      </c>
      <c r="C57" s="223">
        <v>0.759525462962963</v>
      </c>
      <c r="D57" s="112">
        <f t="shared" si="0"/>
        <v>0.030196759259259354</v>
      </c>
      <c r="E57" s="2" t="str">
        <f t="shared" si="1"/>
        <v>5  Ž</v>
      </c>
      <c r="F57" s="95">
        <v>53</v>
      </c>
      <c r="G57" s="3" t="str">
        <f>VLOOKUP($K57,Startovka!$C$3:$J$292,5,FALSE())</f>
        <v>Kassaiová Martina</v>
      </c>
      <c r="H57" s="4">
        <f>VLOOKUP($K57,Startovka!$C$3:$J$292,6,FALSE())</f>
        <v>1980</v>
      </c>
      <c r="I57" s="89" t="str">
        <f>VLOOKUP($K57,Startovka!$C$3:$J$292,8,FALSE())</f>
        <v>Cyklo Kassai Boskovice</v>
      </c>
      <c r="J57" s="4" t="str">
        <f>VLOOKUP($K57,Startovka!$C$3:$J$292,7,FALSE())</f>
        <v>Ž</v>
      </c>
      <c r="K57" s="4">
        <f t="shared" si="2"/>
        <v>13</v>
      </c>
      <c r="L57" s="4">
        <f>COUNTIF(J$4:J57,J57)</f>
        <v>5</v>
      </c>
      <c r="M57" s="114">
        <f t="shared" si="3"/>
        <v>0.030196759259259354</v>
      </c>
      <c r="N57" s="114">
        <f t="shared" si="6"/>
        <v>0.009097222222222312</v>
      </c>
      <c r="O57" s="96">
        <f t="shared" si="4"/>
        <v>28</v>
      </c>
      <c r="P57" t="str">
        <f t="shared" si="7"/>
        <v>Ž</v>
      </c>
      <c r="Q57">
        <f>COUNTIF(P$5:P57,P57)</f>
        <v>7</v>
      </c>
      <c r="R57" s="263">
        <v>53</v>
      </c>
      <c r="S57" s="263">
        <v>22</v>
      </c>
      <c r="T57" s="263"/>
      <c r="U57" s="263"/>
    </row>
    <row r="58" spans="1:21" ht="12.75">
      <c r="A58" s="10" t="e">
        <f>MATCH(K58,$K$3:K57,0)</f>
        <v>#N/A</v>
      </c>
      <c r="B58" s="88" t="s">
        <v>501</v>
      </c>
      <c r="C58" s="223">
        <v>0.7600462962962963</v>
      </c>
      <c r="D58" s="112">
        <f t="shared" si="0"/>
        <v>0.030717592592592657</v>
      </c>
      <c r="E58" s="2" t="str">
        <f t="shared" si="1"/>
        <v>19  M</v>
      </c>
      <c r="F58" s="95">
        <v>54</v>
      </c>
      <c r="G58" s="3" t="str">
        <f>VLOOKUP($K58,Startovka!$C$3:$J$292,5,FALSE())</f>
        <v>Bařinka Jan</v>
      </c>
      <c r="H58" s="4">
        <f>VLOOKUP($K58,Startovka!$C$3:$J$292,6,FALSE())</f>
        <v>1984</v>
      </c>
      <c r="I58" s="89" t="str">
        <f>VLOOKUP($K58,Startovka!$C$3:$J$292,8,FALSE())</f>
        <v>Boskovice</v>
      </c>
      <c r="J58" s="4" t="str">
        <f>VLOOKUP($K58,Startovka!$C$3:$J$292,7,FALSE())</f>
        <v>M</v>
      </c>
      <c r="K58" s="4">
        <f t="shared" si="2"/>
        <v>45</v>
      </c>
      <c r="L58" s="4">
        <f>COUNTIF(J$4:J58,J58)</f>
        <v>19</v>
      </c>
      <c r="M58" s="114">
        <f t="shared" si="3"/>
        <v>0.030717592592592657</v>
      </c>
      <c r="N58" s="114">
        <f t="shared" si="6"/>
        <v>0.009618055555555616</v>
      </c>
      <c r="O58" s="96">
        <f t="shared" si="4"/>
        <v>31</v>
      </c>
      <c r="P58" t="str">
        <f t="shared" si="7"/>
        <v>M</v>
      </c>
      <c r="Q58">
        <f>COUNTIF(P$5:P58,P58)</f>
        <v>44</v>
      </c>
      <c r="R58" s="263">
        <v>54</v>
      </c>
      <c r="S58" s="263">
        <v>21</v>
      </c>
      <c r="T58" s="263"/>
      <c r="U58" s="263"/>
    </row>
    <row r="59" spans="1:21" ht="12.75">
      <c r="A59" s="10" t="e">
        <f>MATCH(K59,$K$3:K58,0)</f>
        <v>#N/A</v>
      </c>
      <c r="B59" s="88" t="s">
        <v>70</v>
      </c>
      <c r="C59" s="223">
        <v>0.7601041666666667</v>
      </c>
      <c r="D59" s="112">
        <f t="shared" si="0"/>
        <v>0.030775462962963074</v>
      </c>
      <c r="E59" s="2" t="str">
        <f t="shared" si="1"/>
        <v>3  ŽV</v>
      </c>
      <c r="F59" s="95">
        <v>55</v>
      </c>
      <c r="G59" s="3" t="str">
        <f>VLOOKUP($K59,Startovka!$C$3:$J$292,5,FALSE())</f>
        <v>Grünová Ivana</v>
      </c>
      <c r="H59" s="4">
        <f>VLOOKUP($K59,Startovka!$C$3:$J$292,6,FALSE())</f>
        <v>1971</v>
      </c>
      <c r="I59" s="89" t="str">
        <f>VLOOKUP($K59,Startovka!$C$3:$J$292,8,FALSE())</f>
        <v>AC Okrouhlá</v>
      </c>
      <c r="J59" s="4" t="str">
        <f>VLOOKUP($K59,Startovka!$C$3:$J$292,7,FALSE())</f>
        <v>ŽV</v>
      </c>
      <c r="K59" s="4">
        <f t="shared" si="2"/>
        <v>8</v>
      </c>
      <c r="L59" s="4">
        <f>COUNTIF(J$4:J59,J59)</f>
        <v>3</v>
      </c>
      <c r="M59" s="114">
        <f t="shared" si="3"/>
        <v>0.030775462962963074</v>
      </c>
      <c r="N59" s="114">
        <f t="shared" si="6"/>
        <v>0.009675925925926032</v>
      </c>
      <c r="O59" s="96">
        <f t="shared" si="4"/>
        <v>27</v>
      </c>
      <c r="P59" t="str">
        <f t="shared" si="7"/>
        <v>Ž</v>
      </c>
      <c r="Q59">
        <f>COUNTIF(P$5:P59,P59)</f>
        <v>8</v>
      </c>
      <c r="R59" s="263">
        <v>55</v>
      </c>
      <c r="S59" s="263">
        <v>20</v>
      </c>
      <c r="T59" s="263"/>
      <c r="U59" s="263"/>
    </row>
    <row r="60" spans="1:21" ht="12.75">
      <c r="A60" s="10" t="e">
        <f>MATCH(K60,$K$3:K59,0)</f>
        <v>#N/A</v>
      </c>
      <c r="B60" s="88" t="s">
        <v>508</v>
      </c>
      <c r="C60" s="223">
        <v>0.760300925925926</v>
      </c>
      <c r="D60" s="112">
        <f t="shared" si="0"/>
        <v>0.0309722222222224</v>
      </c>
      <c r="E60" s="2" t="str">
        <f t="shared" si="1"/>
        <v>20  M</v>
      </c>
      <c r="F60" s="95">
        <v>56</v>
      </c>
      <c r="G60" s="3" t="str">
        <f>VLOOKUP($K60,Startovka!$C$3:$J$292,5,FALSE())</f>
        <v>Markel Roman</v>
      </c>
      <c r="H60" s="4">
        <f>VLOOKUP($K60,Startovka!$C$3:$J$292,6,FALSE())</f>
        <v>1975</v>
      </c>
      <c r="I60" s="89" t="str">
        <f>VLOOKUP($K60,Startovka!$C$3:$J$292,8,FALSE())</f>
        <v>Boskovice</v>
      </c>
      <c r="J60" s="4" t="str">
        <f>VLOOKUP($K60,Startovka!$C$3:$J$292,7,FALSE())</f>
        <v>M</v>
      </c>
      <c r="K60" s="4">
        <f t="shared" si="2"/>
        <v>47</v>
      </c>
      <c r="L60" s="4">
        <f>COUNTIF(J$4:J60,J60)</f>
        <v>20</v>
      </c>
      <c r="M60" s="114">
        <f t="shared" si="3"/>
        <v>0.0309722222222224</v>
      </c>
      <c r="N60" s="114">
        <f t="shared" si="6"/>
        <v>0.00987268518518536</v>
      </c>
      <c r="O60" s="96">
        <f t="shared" si="4"/>
        <v>30</v>
      </c>
      <c r="P60" t="str">
        <f t="shared" si="7"/>
        <v>M</v>
      </c>
      <c r="Q60">
        <f>COUNTIF(P$5:P60,P60)</f>
        <v>45</v>
      </c>
      <c r="R60" s="263">
        <v>56</v>
      </c>
      <c r="S60" s="263">
        <v>19</v>
      </c>
      <c r="T60" s="263"/>
      <c r="U60" s="263"/>
    </row>
    <row r="61" spans="1:21" ht="12.75">
      <c r="A61" s="10" t="e">
        <f>MATCH(K61,$K$3:K60,0)</f>
        <v>#N/A</v>
      </c>
      <c r="B61" s="88" t="s">
        <v>103</v>
      </c>
      <c r="C61" s="223">
        <v>0.7603819444444445</v>
      </c>
      <c r="D61" s="112">
        <f t="shared" si="0"/>
        <v>0.031053240740740895</v>
      </c>
      <c r="E61" s="2" t="str">
        <f t="shared" si="1"/>
        <v>6  Ž</v>
      </c>
      <c r="F61" s="95">
        <v>57</v>
      </c>
      <c r="G61" s="3" t="str">
        <f>VLOOKUP($K61,Startovka!$C$3:$J$292,5,FALSE())</f>
        <v>Hromádková Petra</v>
      </c>
      <c r="H61" s="4">
        <f>VLOOKUP($K61,Startovka!$C$3:$J$292,6,FALSE())</f>
        <v>1982</v>
      </c>
      <c r="I61" s="89" t="str">
        <f>VLOOKUP($K61,Startovka!$C$3:$J$292,8,FALSE())</f>
        <v>Blansko</v>
      </c>
      <c r="J61" s="4" t="str">
        <f>VLOOKUP($K61,Startovka!$C$3:$J$292,7,FALSE())</f>
        <v>Ž</v>
      </c>
      <c r="K61" s="4">
        <f t="shared" si="2"/>
        <v>36</v>
      </c>
      <c r="L61" s="4">
        <f>COUNTIF(J$4:J61,J61)</f>
        <v>6</v>
      </c>
      <c r="M61" s="114">
        <f t="shared" si="3"/>
        <v>0.031053240740740895</v>
      </c>
      <c r="N61" s="114">
        <f t="shared" si="6"/>
        <v>0.009953703703703853</v>
      </c>
      <c r="O61" s="96">
        <f t="shared" si="4"/>
        <v>26</v>
      </c>
      <c r="P61" t="str">
        <f t="shared" si="7"/>
        <v>Ž</v>
      </c>
      <c r="Q61">
        <f>COUNTIF(P$5:P61,P61)</f>
        <v>9</v>
      </c>
      <c r="R61" s="263">
        <v>57</v>
      </c>
      <c r="S61" s="263">
        <v>18</v>
      </c>
      <c r="T61" s="263"/>
      <c r="U61" s="263"/>
    </row>
    <row r="62" spans="1:21" ht="12.75">
      <c r="A62" s="10" t="e">
        <f>MATCH(K62,$K$3:K61,0)</f>
        <v>#N/A</v>
      </c>
      <c r="B62" s="88" t="s">
        <v>89</v>
      </c>
      <c r="C62" s="223">
        <v>0.7608680555555556</v>
      </c>
      <c r="D62" s="112">
        <f t="shared" si="0"/>
        <v>0.03153935185185197</v>
      </c>
      <c r="E62" s="2" t="str">
        <f t="shared" si="1"/>
        <v>8  MV2</v>
      </c>
      <c r="F62" s="95">
        <v>58</v>
      </c>
      <c r="G62" s="3" t="str">
        <f>VLOOKUP($K62,Startovka!$C$3:$J$292,5,FALSE())</f>
        <v>Daněk Milan</v>
      </c>
      <c r="H62" s="4">
        <f>VLOOKUP($K62,Startovka!$C$3:$J$292,6,FALSE())</f>
        <v>1962</v>
      </c>
      <c r="I62" s="89" t="str">
        <f>VLOOKUP($K62,Startovka!$C$3:$J$292,8,FALSE())</f>
        <v>Horizont Kola Novák Blansko</v>
      </c>
      <c r="J62" s="4" t="str">
        <f>VLOOKUP($K62,Startovka!$C$3:$J$292,7,FALSE())</f>
        <v>MV2</v>
      </c>
      <c r="K62" s="4">
        <f t="shared" si="2"/>
        <v>26</v>
      </c>
      <c r="L62" s="4">
        <f>COUNTIF(J$4:J62,J62)</f>
        <v>8</v>
      </c>
      <c r="M62" s="114">
        <f t="shared" si="3"/>
        <v>0.03153935185185197</v>
      </c>
      <c r="N62" s="114">
        <f t="shared" si="6"/>
        <v>0.01043981481481493</v>
      </c>
      <c r="O62" s="96">
        <f t="shared" si="4"/>
        <v>29</v>
      </c>
      <c r="P62" t="str">
        <f t="shared" si="7"/>
        <v>M</v>
      </c>
      <c r="Q62">
        <f>COUNTIF(P$5:P62,P62)</f>
        <v>46</v>
      </c>
      <c r="R62" s="263">
        <v>58</v>
      </c>
      <c r="S62" s="263">
        <v>17</v>
      </c>
      <c r="T62" s="263"/>
      <c r="U62" s="263"/>
    </row>
    <row r="63" spans="1:21" ht="12.75">
      <c r="A63" s="10" t="e">
        <f>MATCH(K63,$K$3:K62,0)</f>
        <v>#N/A</v>
      </c>
      <c r="B63" s="88" t="s">
        <v>110</v>
      </c>
      <c r="C63" s="223">
        <v>0.7612847222222222</v>
      </c>
      <c r="D63" s="112">
        <f t="shared" si="0"/>
        <v>0.03195601851851859</v>
      </c>
      <c r="E63" s="2" t="str">
        <f t="shared" si="1"/>
        <v>9  MV2</v>
      </c>
      <c r="F63" s="95">
        <v>59</v>
      </c>
      <c r="G63" s="3" t="str">
        <f>VLOOKUP($K63,Startovka!$C$3:$J$292,5,FALSE())</f>
        <v>Holeček Stanislav</v>
      </c>
      <c r="H63" s="4">
        <f>VLOOKUP($K63,Startovka!$C$3:$J$292,6,FALSE())</f>
        <v>1955</v>
      </c>
      <c r="I63" s="89" t="str">
        <f>VLOOKUP($K63,Startovka!$C$3:$J$292,8,FALSE())</f>
        <v>Blansko</v>
      </c>
      <c r="J63" s="4" t="str">
        <f>VLOOKUP($K63,Startovka!$C$3:$J$292,7,FALSE())</f>
        <v>MV2</v>
      </c>
      <c r="K63" s="4">
        <f t="shared" si="2"/>
        <v>39</v>
      </c>
      <c r="L63" s="4">
        <f>COUNTIF(J$4:J63,J63)</f>
        <v>9</v>
      </c>
      <c r="M63" s="114">
        <f t="shared" si="3"/>
        <v>0.03195601851851859</v>
      </c>
      <c r="N63" s="114">
        <f t="shared" si="6"/>
        <v>0.01085648148148155</v>
      </c>
      <c r="O63" s="96">
        <f t="shared" si="4"/>
        <v>28</v>
      </c>
      <c r="P63" t="str">
        <f t="shared" si="7"/>
        <v>M</v>
      </c>
      <c r="Q63">
        <f>COUNTIF(P$5:P63,P63)</f>
        <v>47</v>
      </c>
      <c r="R63" s="263">
        <v>59</v>
      </c>
      <c r="S63" s="263">
        <v>16</v>
      </c>
      <c r="T63" s="263"/>
      <c r="U63" s="263"/>
    </row>
    <row r="64" spans="1:21" ht="12.75">
      <c r="A64" s="10" t="e">
        <f>MATCH(K64,$K$3:K63,0)</f>
        <v>#N/A</v>
      </c>
      <c r="B64" s="88" t="s">
        <v>524</v>
      </c>
      <c r="C64" s="223">
        <v>0.7616319444444444</v>
      </c>
      <c r="D64" s="112">
        <f t="shared" si="0"/>
        <v>0.03230324074074076</v>
      </c>
      <c r="E64" s="2" t="str">
        <f t="shared" si="1"/>
        <v>4  ŽV</v>
      </c>
      <c r="F64" s="95">
        <v>60</v>
      </c>
      <c r="G64" s="3" t="str">
        <f>VLOOKUP($K64,Startovka!$C$3:$J$292,5,FALSE())</f>
        <v>Krejčiříková Kateřina</v>
      </c>
      <c r="H64" s="4">
        <f>VLOOKUP($K64,Startovka!$C$3:$J$292,6,FALSE())</f>
        <v>1972</v>
      </c>
      <c r="I64" s="89" t="str">
        <f>VLOOKUP($K64,Startovka!$C$3:$J$292,8,FALSE())</f>
        <v>Svatá Kateřina</v>
      </c>
      <c r="J64" s="4" t="str">
        <f>VLOOKUP($K64,Startovka!$C$3:$J$292,7,FALSE())</f>
        <v>ŽV</v>
      </c>
      <c r="K64" s="4">
        <f t="shared" si="2"/>
        <v>50</v>
      </c>
      <c r="L64" s="4">
        <f>COUNTIF(J$4:J64,J64)</f>
        <v>4</v>
      </c>
      <c r="M64" s="114">
        <f t="shared" si="3"/>
        <v>0.03230324074074076</v>
      </c>
      <c r="N64" s="114">
        <f t="shared" si="6"/>
        <v>0.011203703703703716</v>
      </c>
      <c r="O64" s="96">
        <f t="shared" si="4"/>
        <v>25</v>
      </c>
      <c r="P64" t="str">
        <f t="shared" si="7"/>
        <v>Ž</v>
      </c>
      <c r="Q64">
        <f>COUNTIF(P$5:P64,P64)</f>
        <v>10</v>
      </c>
      <c r="R64" s="263">
        <v>60</v>
      </c>
      <c r="S64" s="263">
        <v>15</v>
      </c>
      <c r="T64" s="263"/>
      <c r="U64" s="263"/>
    </row>
    <row r="65" spans="1:21" ht="12.75">
      <c r="A65" s="10" t="e">
        <f>MATCH(K65,$K$3:K64,0)</f>
        <v>#N/A</v>
      </c>
      <c r="B65" s="88" t="s">
        <v>517</v>
      </c>
      <c r="C65" s="223">
        <v>0.7617708333333333</v>
      </c>
      <c r="D65" s="112">
        <f t="shared" si="0"/>
        <v>0.03244212962962967</v>
      </c>
      <c r="E65" s="2" t="str">
        <f t="shared" si="1"/>
        <v>5  ŽV</v>
      </c>
      <c r="F65" s="95">
        <v>61</v>
      </c>
      <c r="G65" s="3" t="str">
        <f>VLOOKUP($K65,Startovka!$C$3:$J$292,5,FALSE())</f>
        <v>Klimešová Daniela</v>
      </c>
      <c r="H65" s="4">
        <f>VLOOKUP($K65,Startovka!$C$3:$J$292,6,FALSE())</f>
        <v>1973</v>
      </c>
      <c r="I65" s="89" t="str">
        <f>VLOOKUP($K65,Startovka!$C$3:$J$292,8,FALSE())</f>
        <v>Skalice nad Svitavou</v>
      </c>
      <c r="J65" s="4" t="str">
        <f>VLOOKUP($K65,Startovka!$C$3:$J$292,7,FALSE())</f>
        <v>ŽV</v>
      </c>
      <c r="K65" s="4">
        <f t="shared" si="2"/>
        <v>48</v>
      </c>
      <c r="L65" s="4">
        <f>COUNTIF(J$4:J65,J65)</f>
        <v>5</v>
      </c>
      <c r="M65" s="114">
        <f t="shared" si="3"/>
        <v>0.03244212962962967</v>
      </c>
      <c r="N65" s="114">
        <f t="shared" si="6"/>
        <v>0.011342592592592626</v>
      </c>
      <c r="O65" s="96">
        <f t="shared" si="4"/>
        <v>24</v>
      </c>
      <c r="P65" t="str">
        <f t="shared" si="7"/>
        <v>Ž</v>
      </c>
      <c r="Q65">
        <f>COUNTIF(P$5:P65,P65)</f>
        <v>11</v>
      </c>
      <c r="R65" s="263">
        <v>61</v>
      </c>
      <c r="S65" s="263">
        <v>14</v>
      </c>
      <c r="T65" s="263"/>
      <c r="U65" s="263"/>
    </row>
    <row r="66" spans="1:21" ht="12.75">
      <c r="A66" s="10" t="e">
        <f>MATCH(K66,$K$3:K65,0)</f>
        <v>#N/A</v>
      </c>
      <c r="B66" s="88" t="s">
        <v>494</v>
      </c>
      <c r="C66" s="223">
        <v>0.7626041666666666</v>
      </c>
      <c r="D66" s="112">
        <f t="shared" si="0"/>
        <v>0.03327546296296302</v>
      </c>
      <c r="E66" s="2" t="str">
        <f t="shared" si="1"/>
        <v>4  MV3</v>
      </c>
      <c r="F66" s="95">
        <v>62</v>
      </c>
      <c r="G66" s="3" t="str">
        <f>VLOOKUP($K66,Startovka!$C$3:$J$292,5,FALSE())</f>
        <v>Štrajt Jiří</v>
      </c>
      <c r="H66" s="4">
        <f>VLOOKUP($K66,Startovka!$C$3:$J$292,6,FALSE())</f>
        <v>1944</v>
      </c>
      <c r="I66" s="89" t="str">
        <f>VLOOKUP($K66,Startovka!$C$3:$J$292,8,FALSE())</f>
        <v>Rájec-Jestřebí</v>
      </c>
      <c r="J66" s="4" t="str">
        <f>VLOOKUP($K66,Startovka!$C$3:$J$292,7,FALSE())</f>
        <v>MV3</v>
      </c>
      <c r="K66" s="4">
        <f t="shared" si="2"/>
        <v>42</v>
      </c>
      <c r="L66" s="4">
        <f>COUNTIF(J$4:J66,J66)</f>
        <v>4</v>
      </c>
      <c r="M66" s="114">
        <f t="shared" si="3"/>
        <v>0.03327546296296302</v>
      </c>
      <c r="N66" s="114">
        <f t="shared" si="6"/>
        <v>0.012175925925925979</v>
      </c>
      <c r="O66" s="96">
        <f t="shared" si="4"/>
        <v>27</v>
      </c>
      <c r="P66" t="str">
        <f t="shared" si="7"/>
        <v>M</v>
      </c>
      <c r="Q66">
        <f>COUNTIF(P$5:P66,P66)</f>
        <v>48</v>
      </c>
      <c r="R66" s="263">
        <v>62</v>
      </c>
      <c r="S66" s="263">
        <v>13</v>
      </c>
      <c r="T66" s="263"/>
      <c r="U66" s="263"/>
    </row>
    <row r="67" spans="1:21" ht="12.75">
      <c r="A67" s="10" t="e">
        <f>MATCH(K67,$K$3:K66,0)</f>
        <v>#N/A</v>
      </c>
      <c r="B67" s="88" t="s">
        <v>503</v>
      </c>
      <c r="C67" s="223">
        <v>0.7639699074074073</v>
      </c>
      <c r="D67" s="112">
        <f t="shared" si="0"/>
        <v>0.034641203703703716</v>
      </c>
      <c r="E67" s="2" t="str">
        <f t="shared" si="1"/>
        <v>5  MV3</v>
      </c>
      <c r="F67" s="95">
        <v>63</v>
      </c>
      <c r="G67" s="3" t="str">
        <f>VLOOKUP($K67,Startovka!$C$3:$J$292,5,FALSE())</f>
        <v>Sedláček Pavel</v>
      </c>
      <c r="H67" s="4">
        <f>VLOOKUP($K67,Startovka!$C$3:$J$292,6,FALSE())</f>
        <v>1953</v>
      </c>
      <c r="I67" s="89" t="str">
        <f>VLOOKUP($K67,Startovka!$C$3:$J$292,8,FALSE())</f>
        <v>Olomučany</v>
      </c>
      <c r="J67" s="4" t="str">
        <f>VLOOKUP($K67,Startovka!$C$3:$J$292,7,FALSE())</f>
        <v>MV3</v>
      </c>
      <c r="K67" s="4">
        <f t="shared" si="2"/>
        <v>51</v>
      </c>
      <c r="L67" s="4">
        <f>COUNTIF(J$4:J67,J67)</f>
        <v>5</v>
      </c>
      <c r="M67" s="114">
        <f t="shared" si="3"/>
        <v>0.034641203703703716</v>
      </c>
      <c r="N67" s="114">
        <f t="shared" si="6"/>
        <v>0.013541666666666674</v>
      </c>
      <c r="O67" s="96">
        <f t="shared" si="4"/>
        <v>26</v>
      </c>
      <c r="P67" t="str">
        <f t="shared" si="7"/>
        <v>M</v>
      </c>
      <c r="Q67">
        <f>COUNTIF(P$5:P67,P67)</f>
        <v>49</v>
      </c>
      <c r="R67" s="263">
        <v>63</v>
      </c>
      <c r="S67" s="263">
        <v>12</v>
      </c>
      <c r="T67" s="263"/>
      <c r="U67" s="263"/>
    </row>
    <row r="68" spans="1:21" ht="12.75">
      <c r="A68" s="10" t="e">
        <f>MATCH(K68,$K$3:K67,0)</f>
        <v>#N/A</v>
      </c>
      <c r="B68" s="88" t="s">
        <v>98</v>
      </c>
      <c r="C68" s="223">
        <v>0.7655439814814815</v>
      </c>
      <c r="D68" s="112">
        <f aca="true" t="shared" si="8" ref="D68:D79">M68</f>
        <v>0.03621527777777789</v>
      </c>
      <c r="E68" s="2" t="str">
        <f t="shared" si="1"/>
        <v>7  Ž</v>
      </c>
      <c r="F68" s="95">
        <v>64</v>
      </c>
      <c r="G68" s="3" t="str">
        <f>VLOOKUP($K68,Startovka!$C$3:$J$292,5,FALSE())</f>
        <v>Kejíková Romana</v>
      </c>
      <c r="H68" s="4">
        <f>VLOOKUP($K68,Startovka!$C$3:$J$292,6,FALSE())</f>
        <v>1995</v>
      </c>
      <c r="I68" s="89" t="str">
        <f>VLOOKUP($K68,Startovka!$C$3:$J$292,8,FALSE())</f>
        <v>Mladkov</v>
      </c>
      <c r="J68" s="4" t="str">
        <f>VLOOKUP($K68,Startovka!$C$3:$J$292,7,FALSE())</f>
        <v>Ž</v>
      </c>
      <c r="K68" s="4">
        <f t="shared" si="2"/>
        <v>22</v>
      </c>
      <c r="L68" s="4">
        <f>COUNTIF(J$4:J68,J68)</f>
        <v>7</v>
      </c>
      <c r="M68" s="114">
        <f t="shared" si="3"/>
        <v>0.03621527777777789</v>
      </c>
      <c r="N68" s="114">
        <f t="shared" si="6"/>
        <v>0.015115740740740846</v>
      </c>
      <c r="O68" s="96">
        <f t="shared" si="4"/>
        <v>23</v>
      </c>
      <c r="P68" t="str">
        <f t="shared" si="7"/>
        <v>Ž</v>
      </c>
      <c r="Q68">
        <f>COUNTIF(P$5:P68,P68)</f>
        <v>12</v>
      </c>
      <c r="R68" s="263">
        <v>64</v>
      </c>
      <c r="S68" s="263">
        <v>11</v>
      </c>
      <c r="T68" s="263"/>
      <c r="U68" s="263"/>
    </row>
    <row r="69" spans="1:21" ht="12.75">
      <c r="A69" s="10" t="e">
        <f>MATCH(K69,$K$3:K68,0)</f>
        <v>#N/A</v>
      </c>
      <c r="B69" s="88" t="s">
        <v>493</v>
      </c>
      <c r="C69" s="223">
        <v>0.7680555555555556</v>
      </c>
      <c r="D69" s="112">
        <f t="shared" si="8"/>
        <v>0.038726851851851984</v>
      </c>
      <c r="E69" s="2" t="str">
        <f aca="true" t="shared" si="9" ref="E69:E79">CONCATENATE(TEXT(L69,0),"  ",J69)</f>
        <v>10  MV2</v>
      </c>
      <c r="F69" s="95">
        <v>65</v>
      </c>
      <c r="G69" s="3" t="str">
        <f>VLOOKUP($K69,Startovka!$C$3:$J$292,5,FALSE())</f>
        <v>Dražan Libor</v>
      </c>
      <c r="H69" s="4">
        <f>VLOOKUP($K69,Startovka!$C$3:$J$292,6,FALSE())</f>
        <v>1960</v>
      </c>
      <c r="I69" s="89" t="str">
        <f>VLOOKUP($K69,Startovka!$C$3:$J$292,8,FALSE())</f>
        <v>Sokol Kuničky</v>
      </c>
      <c r="J69" s="4" t="str">
        <f>VLOOKUP($K69,Startovka!$C$3:$J$292,7,FALSE())</f>
        <v>MV2</v>
      </c>
      <c r="K69" s="4">
        <f aca="true" t="shared" si="10" ref="K69:K79">VALUE(B69)</f>
        <v>59</v>
      </c>
      <c r="L69" s="4">
        <f>COUNTIF(J$4:J69,J69)</f>
        <v>10</v>
      </c>
      <c r="M69" s="114">
        <f t="shared" si="3"/>
        <v>0.038726851851851984</v>
      </c>
      <c r="N69" s="114">
        <f t="shared" si="6"/>
        <v>0.017627314814814943</v>
      </c>
      <c r="O69" s="96">
        <f t="shared" si="4"/>
        <v>25</v>
      </c>
      <c r="P69" t="str">
        <f t="shared" si="7"/>
        <v>M</v>
      </c>
      <c r="Q69">
        <f>COUNTIF(P$5:P69,P69)</f>
        <v>50</v>
      </c>
      <c r="R69" s="263">
        <v>65</v>
      </c>
      <c r="S69" s="263">
        <v>10</v>
      </c>
      <c r="T69" s="263"/>
      <c r="U69" s="263"/>
    </row>
    <row r="70" spans="1:21" ht="12.75">
      <c r="A70" s="10" t="e">
        <f>MATCH(K70,$K$3:K69,0)</f>
        <v>#N/A</v>
      </c>
      <c r="B70" s="88"/>
      <c r="C70" s="223"/>
      <c r="D70" s="112">
        <f t="shared" si="8"/>
        <v>-0.7293287037037036</v>
      </c>
      <c r="E70" s="2" t="e">
        <f t="shared" si="9"/>
        <v>#N/A</v>
      </c>
      <c r="F70" s="95">
        <v>66</v>
      </c>
      <c r="G70" s="3" t="e">
        <f>VLOOKUP($K70,Startovka!$C$3:$J$292,5,FALSE())</f>
        <v>#N/A</v>
      </c>
      <c r="H70" s="4" t="e">
        <f>VLOOKUP($K70,Startovka!$C$3:$J$292,6,FALSE())</f>
        <v>#N/A</v>
      </c>
      <c r="I70" s="89" t="e">
        <f>VLOOKUP($K70,Startovka!$C$3:$J$292,8,FALSE())</f>
        <v>#N/A</v>
      </c>
      <c r="J70" s="4" t="e">
        <f>VLOOKUP($K70,Startovka!$C$3:$J$292,7,FALSE())</f>
        <v>#N/A</v>
      </c>
      <c r="K70" s="4">
        <f t="shared" si="10"/>
        <v>0</v>
      </c>
      <c r="L70" s="4">
        <f>COUNTIF(J$4:J70,J70)</f>
        <v>1</v>
      </c>
      <c r="M70" s="114">
        <f aca="true" t="shared" si="11" ref="M70:M79">C70-$C$4</f>
        <v>-0.7293287037037036</v>
      </c>
      <c r="N70" s="114">
        <f t="shared" si="6"/>
        <v>-0.7504282407407407</v>
      </c>
      <c r="O70" s="96" t="e">
        <f aca="true" t="shared" si="12" ref="O70:O79">IF(P70="M",VLOOKUP(Q70,$R$5:$T$79,2,FALSE),VLOOKUP(Q70,$R$5:$T$79,3,FALSE))</f>
        <v>#N/A</v>
      </c>
      <c r="P70" t="e">
        <f t="shared" si="7"/>
        <v>#N/A</v>
      </c>
      <c r="Q70">
        <f>COUNTIF(P$5:P70,P70)</f>
        <v>1</v>
      </c>
      <c r="R70" s="263">
        <v>66</v>
      </c>
      <c r="S70" s="263">
        <v>9</v>
      </c>
      <c r="T70" s="263"/>
      <c r="U70" s="263"/>
    </row>
    <row r="71" spans="1:21" ht="12.75">
      <c r="A71" s="10">
        <f>MATCH(K71,$K$3:K70,0)</f>
        <v>68</v>
      </c>
      <c r="B71" s="88"/>
      <c r="C71" s="223"/>
      <c r="D71" s="112">
        <f t="shared" si="8"/>
        <v>-0.7293287037037036</v>
      </c>
      <c r="E71" s="2" t="e">
        <f t="shared" si="9"/>
        <v>#N/A</v>
      </c>
      <c r="F71" s="95">
        <v>67</v>
      </c>
      <c r="G71" s="3" t="e">
        <f>VLOOKUP($K71,Startovka!$C$3:$J$292,5,FALSE())</f>
        <v>#N/A</v>
      </c>
      <c r="H71" s="4" t="e">
        <f>VLOOKUP($K71,Startovka!$C$3:$J$292,6,FALSE())</f>
        <v>#N/A</v>
      </c>
      <c r="I71" s="89" t="e">
        <f>VLOOKUP($K71,Startovka!$C$3:$J$292,8,FALSE())</f>
        <v>#N/A</v>
      </c>
      <c r="J71" s="4" t="e">
        <f>VLOOKUP($K71,Startovka!$C$3:$J$292,7,FALSE())</f>
        <v>#N/A</v>
      </c>
      <c r="K71" s="4">
        <f t="shared" si="10"/>
        <v>0</v>
      </c>
      <c r="L71" s="4">
        <f>COUNTIF(J$4:J71,J71)</f>
        <v>2</v>
      </c>
      <c r="M71" s="114">
        <f t="shared" si="11"/>
        <v>-0.7293287037037036</v>
      </c>
      <c r="N71" s="114">
        <f aca="true" t="shared" si="13" ref="N71:N78">M71-$M$5</f>
        <v>-0.7504282407407407</v>
      </c>
      <c r="O71" s="96" t="e">
        <f t="shared" si="12"/>
        <v>#N/A</v>
      </c>
      <c r="P71" t="e">
        <f t="shared" si="7"/>
        <v>#N/A</v>
      </c>
      <c r="Q71">
        <f>COUNTIF(P$5:P71,P71)</f>
        <v>2</v>
      </c>
      <c r="R71" s="263">
        <v>67</v>
      </c>
      <c r="S71" s="263">
        <v>8</v>
      </c>
      <c r="T71" s="263"/>
      <c r="U71" s="263"/>
    </row>
    <row r="72" spans="1:21" ht="12.75">
      <c r="A72" s="10">
        <f>MATCH(K72,$K$3:K71,0)</f>
        <v>68</v>
      </c>
      <c r="B72" s="88"/>
      <c r="C72" s="223"/>
      <c r="D72" s="112">
        <f t="shared" si="8"/>
        <v>-0.7293287037037036</v>
      </c>
      <c r="E72" s="2" t="e">
        <f t="shared" si="9"/>
        <v>#N/A</v>
      </c>
      <c r="F72" s="95">
        <v>68</v>
      </c>
      <c r="G72" s="3" t="e">
        <f>VLOOKUP($K72,Startovka!$C$3:$J$292,5,FALSE())</f>
        <v>#N/A</v>
      </c>
      <c r="H72" s="4" t="e">
        <f>VLOOKUP($K72,Startovka!$C$3:$J$292,6,FALSE())</f>
        <v>#N/A</v>
      </c>
      <c r="I72" s="89" t="e">
        <f>VLOOKUP($K72,Startovka!$C$3:$J$292,8,FALSE())</f>
        <v>#N/A</v>
      </c>
      <c r="J72" s="4" t="e">
        <f>VLOOKUP($K72,Startovka!$C$3:$J$292,7,FALSE())</f>
        <v>#N/A</v>
      </c>
      <c r="K72" s="4">
        <f t="shared" si="10"/>
        <v>0</v>
      </c>
      <c r="L72" s="4">
        <f>COUNTIF(J$4:J72,J72)</f>
        <v>3</v>
      </c>
      <c r="M72" s="114">
        <f t="shared" si="11"/>
        <v>-0.7293287037037036</v>
      </c>
      <c r="N72" s="114">
        <f t="shared" si="13"/>
        <v>-0.7504282407407407</v>
      </c>
      <c r="O72" s="96" t="e">
        <f t="shared" si="12"/>
        <v>#N/A</v>
      </c>
      <c r="P72" t="e">
        <f t="shared" si="7"/>
        <v>#N/A</v>
      </c>
      <c r="Q72">
        <f>COUNTIF(P$5:P72,P72)</f>
        <v>3</v>
      </c>
      <c r="R72" s="263">
        <v>68</v>
      </c>
      <c r="S72" s="263">
        <v>7</v>
      </c>
      <c r="T72" s="263"/>
      <c r="U72" s="263"/>
    </row>
    <row r="73" spans="1:21" ht="12.75">
      <c r="A73" s="10">
        <f>MATCH(K73,$K$3:K72,0)</f>
        <v>68</v>
      </c>
      <c r="B73" s="88"/>
      <c r="C73" s="223"/>
      <c r="D73" s="112">
        <f t="shared" si="8"/>
        <v>-0.7293287037037036</v>
      </c>
      <c r="E73" s="2" t="e">
        <f t="shared" si="9"/>
        <v>#N/A</v>
      </c>
      <c r="F73" s="95">
        <v>69</v>
      </c>
      <c r="G73" s="3" t="e">
        <f>VLOOKUP($K73,Startovka!$C$3:$J$292,5,FALSE())</f>
        <v>#N/A</v>
      </c>
      <c r="H73" s="4" t="e">
        <f>VLOOKUP($K73,Startovka!$C$3:$J$292,6,FALSE())</f>
        <v>#N/A</v>
      </c>
      <c r="I73" s="89" t="e">
        <f>VLOOKUP($K73,Startovka!$C$3:$J$292,8,FALSE())</f>
        <v>#N/A</v>
      </c>
      <c r="J73" s="4" t="e">
        <f>VLOOKUP($K73,Startovka!$C$3:$J$292,7,FALSE())</f>
        <v>#N/A</v>
      </c>
      <c r="K73" s="4">
        <f t="shared" si="10"/>
        <v>0</v>
      </c>
      <c r="L73" s="4">
        <f>COUNTIF(J$4:J73,J73)</f>
        <v>4</v>
      </c>
      <c r="M73" s="114">
        <f t="shared" si="11"/>
        <v>-0.7293287037037036</v>
      </c>
      <c r="N73" s="114">
        <f t="shared" si="13"/>
        <v>-0.7504282407407407</v>
      </c>
      <c r="O73" s="96" t="e">
        <f t="shared" si="12"/>
        <v>#N/A</v>
      </c>
      <c r="P73" t="e">
        <f t="shared" si="7"/>
        <v>#N/A</v>
      </c>
      <c r="Q73">
        <f>COUNTIF(P$5:P73,P73)</f>
        <v>4</v>
      </c>
      <c r="R73" s="263">
        <v>69</v>
      </c>
      <c r="S73" s="263">
        <v>6</v>
      </c>
      <c r="T73" s="263"/>
      <c r="U73" s="263"/>
    </row>
    <row r="74" spans="1:21" ht="12.75">
      <c r="A74" s="10">
        <f>MATCH(K74,$K$3:K73,0)</f>
        <v>68</v>
      </c>
      <c r="B74" s="88"/>
      <c r="C74" s="223"/>
      <c r="D74" s="112">
        <f t="shared" si="8"/>
        <v>-0.7293287037037036</v>
      </c>
      <c r="E74" s="2" t="e">
        <f t="shared" si="9"/>
        <v>#N/A</v>
      </c>
      <c r="F74" s="95">
        <v>70</v>
      </c>
      <c r="G74" s="3" t="e">
        <f>VLOOKUP($K74,Startovka!$C$3:$J$292,5,FALSE())</f>
        <v>#N/A</v>
      </c>
      <c r="H74" s="4" t="e">
        <f>VLOOKUP($K74,Startovka!$C$3:$J$292,6,FALSE())</f>
        <v>#N/A</v>
      </c>
      <c r="I74" s="89" t="e">
        <f>VLOOKUP($K74,Startovka!$C$3:$J$292,8,FALSE())</f>
        <v>#N/A</v>
      </c>
      <c r="J74" s="4" t="e">
        <f>VLOOKUP($K74,Startovka!$C$3:$J$292,7,FALSE())</f>
        <v>#N/A</v>
      </c>
      <c r="K74" s="4">
        <f t="shared" si="10"/>
        <v>0</v>
      </c>
      <c r="L74" s="4">
        <f>COUNTIF(J$4:J74,J74)</f>
        <v>5</v>
      </c>
      <c r="M74" s="114">
        <f t="shared" si="11"/>
        <v>-0.7293287037037036</v>
      </c>
      <c r="N74" s="114">
        <f t="shared" si="13"/>
        <v>-0.7504282407407407</v>
      </c>
      <c r="O74" s="96" t="e">
        <f t="shared" si="12"/>
        <v>#N/A</v>
      </c>
      <c r="P74" t="e">
        <f t="shared" si="7"/>
        <v>#N/A</v>
      </c>
      <c r="Q74">
        <f>COUNTIF(P$5:P74,P74)</f>
        <v>5</v>
      </c>
      <c r="R74" s="263">
        <v>70</v>
      </c>
      <c r="S74" s="263">
        <v>5</v>
      </c>
      <c r="T74" s="263"/>
      <c r="U74" s="263"/>
    </row>
    <row r="75" spans="1:21" ht="12.75">
      <c r="A75" s="10">
        <f>MATCH(K75,$K$3:K74,0)</f>
        <v>68</v>
      </c>
      <c r="B75" s="88"/>
      <c r="C75" s="223"/>
      <c r="D75" s="112">
        <f t="shared" si="8"/>
        <v>-0.7293287037037036</v>
      </c>
      <c r="E75" s="2" t="e">
        <f t="shared" si="9"/>
        <v>#N/A</v>
      </c>
      <c r="F75" s="95">
        <v>71</v>
      </c>
      <c r="G75" s="3" t="e">
        <f>VLOOKUP($K75,Startovka!$C$3:$J$292,5,FALSE())</f>
        <v>#N/A</v>
      </c>
      <c r="H75" s="4" t="e">
        <f>VLOOKUP($K75,Startovka!$C$3:$J$292,6,FALSE())</f>
        <v>#N/A</v>
      </c>
      <c r="I75" s="89" t="e">
        <f>VLOOKUP($K75,Startovka!$C$3:$J$292,8,FALSE())</f>
        <v>#N/A</v>
      </c>
      <c r="J75" s="4" t="e">
        <f>VLOOKUP($K75,Startovka!$C$3:$J$292,7,FALSE())</f>
        <v>#N/A</v>
      </c>
      <c r="K75" s="4">
        <f t="shared" si="10"/>
        <v>0</v>
      </c>
      <c r="L75" s="4">
        <f>COUNTIF(J$4:J75,J75)</f>
        <v>6</v>
      </c>
      <c r="M75" s="114">
        <f t="shared" si="11"/>
        <v>-0.7293287037037036</v>
      </c>
      <c r="N75" s="114">
        <f t="shared" si="13"/>
        <v>-0.7504282407407407</v>
      </c>
      <c r="O75" s="96" t="e">
        <f t="shared" si="12"/>
        <v>#N/A</v>
      </c>
      <c r="P75" t="e">
        <f t="shared" si="7"/>
        <v>#N/A</v>
      </c>
      <c r="Q75">
        <f>COUNTIF(P$5:P75,P75)</f>
        <v>6</v>
      </c>
      <c r="R75" s="263">
        <v>71</v>
      </c>
      <c r="S75" s="263">
        <v>4</v>
      </c>
      <c r="T75" s="263"/>
      <c r="U75" s="263"/>
    </row>
    <row r="76" spans="1:21" ht="12.75">
      <c r="A76" s="10">
        <f>MATCH(K76,$K$3:K75,0)</f>
        <v>68</v>
      </c>
      <c r="B76" s="88"/>
      <c r="C76" s="223"/>
      <c r="D76" s="112">
        <f t="shared" si="8"/>
        <v>-0.7293287037037036</v>
      </c>
      <c r="E76" s="2" t="e">
        <f t="shared" si="9"/>
        <v>#N/A</v>
      </c>
      <c r="F76" s="95">
        <v>72</v>
      </c>
      <c r="G76" s="3" t="e">
        <f>VLOOKUP($K76,Startovka!$C$3:$J$292,5,FALSE())</f>
        <v>#N/A</v>
      </c>
      <c r="H76" s="4" t="e">
        <f>VLOOKUP($K76,Startovka!$C$3:$J$292,6,FALSE())</f>
        <v>#N/A</v>
      </c>
      <c r="I76" s="89" t="e">
        <f>VLOOKUP($K76,Startovka!$C$3:$J$292,8,FALSE())</f>
        <v>#N/A</v>
      </c>
      <c r="J76" s="4" t="e">
        <f>VLOOKUP($K76,Startovka!$C$3:$J$292,7,FALSE())</f>
        <v>#N/A</v>
      </c>
      <c r="K76" s="4">
        <f t="shared" si="10"/>
        <v>0</v>
      </c>
      <c r="L76" s="4">
        <f>COUNTIF(J$4:J76,J76)</f>
        <v>7</v>
      </c>
      <c r="M76" s="114">
        <f t="shared" si="11"/>
        <v>-0.7293287037037036</v>
      </c>
      <c r="N76" s="114">
        <f t="shared" si="13"/>
        <v>-0.7504282407407407</v>
      </c>
      <c r="O76" s="96" t="e">
        <f t="shared" si="12"/>
        <v>#N/A</v>
      </c>
      <c r="P76" t="e">
        <f t="shared" si="7"/>
        <v>#N/A</v>
      </c>
      <c r="Q76">
        <f>COUNTIF(P$5:P76,P76)</f>
        <v>7</v>
      </c>
      <c r="R76" s="263">
        <v>72</v>
      </c>
      <c r="S76" s="263">
        <v>3</v>
      </c>
      <c r="T76" s="263"/>
      <c r="U76" s="263"/>
    </row>
    <row r="77" spans="1:21" ht="12.75">
      <c r="A77" s="10">
        <f>MATCH(K77,$K$3:K76,0)</f>
        <v>68</v>
      </c>
      <c r="B77" s="88"/>
      <c r="C77" s="223"/>
      <c r="D77" s="112">
        <f t="shared" si="8"/>
        <v>-0.7293287037037036</v>
      </c>
      <c r="E77" s="2" t="e">
        <f t="shared" si="9"/>
        <v>#N/A</v>
      </c>
      <c r="F77" s="95">
        <v>73</v>
      </c>
      <c r="G77" s="3" t="e">
        <f>VLOOKUP($K77,Startovka!$C$3:$J$292,5,FALSE())</f>
        <v>#N/A</v>
      </c>
      <c r="H77" s="4" t="e">
        <f>VLOOKUP($K77,Startovka!$C$3:$J$292,6,FALSE())</f>
        <v>#N/A</v>
      </c>
      <c r="I77" s="89" t="e">
        <f>VLOOKUP($K77,Startovka!$C$3:$J$292,8,FALSE())</f>
        <v>#N/A</v>
      </c>
      <c r="J77" s="4" t="e">
        <f>VLOOKUP($K77,Startovka!$C$3:$J$292,7,FALSE())</f>
        <v>#N/A</v>
      </c>
      <c r="K77" s="4">
        <f t="shared" si="10"/>
        <v>0</v>
      </c>
      <c r="L77" s="4">
        <f>COUNTIF(J$4:J77,J77)</f>
        <v>8</v>
      </c>
      <c r="M77" s="114">
        <f t="shared" si="11"/>
        <v>-0.7293287037037036</v>
      </c>
      <c r="N77" s="114">
        <f t="shared" si="13"/>
        <v>-0.7504282407407407</v>
      </c>
      <c r="O77" s="96" t="e">
        <f t="shared" si="12"/>
        <v>#N/A</v>
      </c>
      <c r="P77" t="e">
        <f t="shared" si="7"/>
        <v>#N/A</v>
      </c>
      <c r="Q77">
        <f>COUNTIF(P$5:P77,P77)</f>
        <v>8</v>
      </c>
      <c r="R77" s="263">
        <v>73</v>
      </c>
      <c r="S77" s="263">
        <v>2</v>
      </c>
      <c r="T77" s="263"/>
      <c r="U77" s="263"/>
    </row>
    <row r="78" spans="1:21" ht="12.75">
      <c r="A78" s="10">
        <f>MATCH(K78,$K$3:K77,0)</f>
        <v>68</v>
      </c>
      <c r="B78" s="88"/>
      <c r="C78" s="223"/>
      <c r="D78" s="112">
        <f t="shared" si="8"/>
        <v>-0.7293287037037036</v>
      </c>
      <c r="E78" s="2" t="e">
        <f t="shared" si="9"/>
        <v>#N/A</v>
      </c>
      <c r="F78" s="95">
        <v>74</v>
      </c>
      <c r="G78" s="3" t="e">
        <f>VLOOKUP($K78,Startovka!$C$3:$J$292,5,FALSE())</f>
        <v>#N/A</v>
      </c>
      <c r="H78" s="4" t="e">
        <f>VLOOKUP($K78,Startovka!$C$3:$J$292,6,FALSE())</f>
        <v>#N/A</v>
      </c>
      <c r="I78" s="89" t="e">
        <f>VLOOKUP($K78,Startovka!$C$3:$J$292,8,FALSE())</f>
        <v>#N/A</v>
      </c>
      <c r="J78" s="4" t="e">
        <f>VLOOKUP($K78,Startovka!$C$3:$J$292,7,FALSE())</f>
        <v>#N/A</v>
      </c>
      <c r="K78" s="4">
        <f t="shared" si="10"/>
        <v>0</v>
      </c>
      <c r="L78" s="4">
        <f>COUNTIF(J$4:J78,J78)</f>
        <v>9</v>
      </c>
      <c r="M78" s="114">
        <f t="shared" si="11"/>
        <v>-0.7293287037037036</v>
      </c>
      <c r="N78" s="114">
        <f t="shared" si="13"/>
        <v>-0.7504282407407407</v>
      </c>
      <c r="O78" s="96" t="e">
        <f t="shared" si="12"/>
        <v>#N/A</v>
      </c>
      <c r="P78" t="e">
        <f t="shared" si="7"/>
        <v>#N/A</v>
      </c>
      <c r="Q78">
        <f>COUNTIF(P$5:P78,P78)</f>
        <v>9</v>
      </c>
      <c r="R78" s="263">
        <v>74</v>
      </c>
      <c r="S78" s="263">
        <v>1</v>
      </c>
      <c r="T78" s="263"/>
      <c r="U78" s="263"/>
    </row>
    <row r="79" spans="1:21" ht="13.5" thickBot="1">
      <c r="A79" s="10">
        <f>MATCH(K79,$K$3:K78,0)</f>
        <v>68</v>
      </c>
      <c r="B79" s="88"/>
      <c r="C79" s="223"/>
      <c r="D79" s="112">
        <f t="shared" si="8"/>
        <v>-0.7293287037037036</v>
      </c>
      <c r="E79" s="2" t="e">
        <f t="shared" si="9"/>
        <v>#N/A</v>
      </c>
      <c r="F79" s="97">
        <v>75</v>
      </c>
      <c r="G79" s="98" t="e">
        <f>VLOOKUP($K79,Startovka!$C$3:$J$292,5,FALSE())</f>
        <v>#N/A</v>
      </c>
      <c r="H79" s="99" t="e">
        <f>VLOOKUP($K79,Startovka!$C$3:$J$292,6,FALSE())</f>
        <v>#N/A</v>
      </c>
      <c r="I79" s="100" t="e">
        <f>VLOOKUP($K79,Startovka!$C$3:$J$292,8,FALSE())</f>
        <v>#N/A</v>
      </c>
      <c r="J79" s="99" t="e">
        <f>VLOOKUP($K79,Startovka!$C$3:$J$292,7,FALSE())</f>
        <v>#N/A</v>
      </c>
      <c r="K79" s="99">
        <f t="shared" si="10"/>
        <v>0</v>
      </c>
      <c r="L79" s="99">
        <f>COUNTIF(J$4:J79,J79)</f>
        <v>10</v>
      </c>
      <c r="M79" s="115">
        <f t="shared" si="11"/>
        <v>-0.7293287037037036</v>
      </c>
      <c r="N79" s="115">
        <f>M79-$M$5</f>
        <v>-0.7504282407407407</v>
      </c>
      <c r="O79" s="254" t="e">
        <f t="shared" si="12"/>
        <v>#N/A</v>
      </c>
      <c r="P79" t="e">
        <f t="shared" si="7"/>
        <v>#N/A</v>
      </c>
      <c r="Q79">
        <f>COUNTIF(P$5:P79,P79)</f>
        <v>10</v>
      </c>
      <c r="R79" s="263">
        <v>75</v>
      </c>
      <c r="S79" s="263">
        <v>0</v>
      </c>
      <c r="T79" s="263"/>
      <c r="U79" s="263"/>
    </row>
    <row r="80" spans="3:23" ht="12.75">
      <c r="C80" s="111"/>
      <c r="Q80" s="231"/>
      <c r="T80" s="263"/>
      <c r="U80" s="263"/>
      <c r="V80" s="263"/>
      <c r="W80" s="263"/>
    </row>
    <row r="81" spans="3:23" ht="12.75">
      <c r="C81" s="111"/>
      <c r="Q81" s="231"/>
      <c r="T81" s="263"/>
      <c r="U81" s="263"/>
      <c r="V81" s="263"/>
      <c r="W81" s="263"/>
    </row>
    <row r="82" spans="11:23" ht="13.5">
      <c r="K82" s="264"/>
      <c r="L82" s="262"/>
      <c r="Q82" s="231"/>
      <c r="T82" s="263"/>
      <c r="U82" s="263"/>
      <c r="V82" s="263"/>
      <c r="W82" s="263"/>
    </row>
    <row r="83" spans="11:23" ht="13.5">
      <c r="K83" s="264"/>
      <c r="L83" s="262"/>
      <c r="Q83" s="231"/>
      <c r="T83" s="263"/>
      <c r="U83" s="263"/>
      <c r="V83" s="263"/>
      <c r="W83" s="263"/>
    </row>
    <row r="84" spans="13:20" ht="12.75">
      <c r="M84" s="9"/>
      <c r="N84"/>
      <c r="P84" s="231"/>
      <c r="S84" s="263"/>
      <c r="T84" s="263"/>
    </row>
    <row r="85" spans="11:20" ht="12.75">
      <c r="K85" s="8"/>
      <c r="M85" s="9"/>
      <c r="N85"/>
      <c r="P85" s="231"/>
      <c r="S85" s="1"/>
      <c r="T85"/>
    </row>
    <row r="86" spans="11:20" ht="12.75">
      <c r="K86" s="8"/>
      <c r="M86" s="9"/>
      <c r="N86"/>
      <c r="P86" s="231"/>
      <c r="S86" s="1"/>
      <c r="T86"/>
    </row>
    <row r="87" spans="11:20" ht="12.75">
      <c r="K87" s="8"/>
      <c r="M87" s="9"/>
      <c r="N87"/>
      <c r="P87" s="231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85" t="s">
        <v>111</v>
      </c>
      <c r="C90" s="285"/>
      <c r="D90" s="285"/>
      <c r="E90" s="285"/>
      <c r="F90" s="285"/>
      <c r="G90" s="285"/>
      <c r="H90" s="285"/>
      <c r="I90" s="285"/>
      <c r="J90" s="285"/>
      <c r="M90" s="9"/>
      <c r="N90"/>
      <c r="S90" s="1"/>
      <c r="T90"/>
    </row>
    <row r="91" spans="2:20" ht="13.5">
      <c r="B91" s="285" t="str">
        <f>F2</f>
        <v> 3. závod Ráječko - Petrovice 28.5.2013</v>
      </c>
      <c r="C91" s="285"/>
      <c r="D91" s="285"/>
      <c r="E91" s="285"/>
      <c r="F91" s="285"/>
      <c r="G91" s="285"/>
      <c r="H91" s="285"/>
      <c r="I91" s="285"/>
      <c r="J91" s="285"/>
      <c r="K91" s="8"/>
      <c r="M91" s="9"/>
      <c r="N91"/>
      <c r="S91" s="1"/>
      <c r="T91"/>
    </row>
    <row r="92" spans="3:20" ht="12.75">
      <c r="C92" s="109" t="s">
        <v>63</v>
      </c>
      <c r="D92" s="117">
        <f>COUNTIF($J$5:$J$95,C92)</f>
        <v>3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6">
        <v>1</v>
      </c>
      <c r="C93" s="286" t="str">
        <f>VLOOKUP(CONCATENATE($B93,"  ",$C$92),$E$5:$O$87,3,FALSE)</f>
        <v>Grün Vojtěch</v>
      </c>
      <c r="D93" s="287"/>
      <c r="E93" s="4">
        <f>VLOOKUP(CONCATENATE($B93,"  ",$C$92),$E$5:$O$87,4,FALSE)</f>
        <v>1992</v>
      </c>
      <c r="F93" s="282" t="str">
        <f>VLOOKUP(CONCATENATE($B93,"  ",$C$92),$E$5:$O$87,5,FALSE)</f>
        <v>AC Okrouhlá </v>
      </c>
      <c r="G93" s="283"/>
      <c r="H93" s="110">
        <f>VLOOKUP(CONCATENATE($B93,"  ",$C$92),$E$5:$O$87,9,FALSE)</f>
        <v>0.02109953703703704</v>
      </c>
      <c r="I93" s="4">
        <f>VLOOKUP(CONCATENATE($B93,"  ",$C$92),$E$5:$O$87,2,FALSE)</f>
        <v>1</v>
      </c>
      <c r="J93" s="4">
        <f>VLOOKUP(CONCATENATE($B93,"  ",$C$92),$E$5:$O$87,7,FALSE)</f>
        <v>9</v>
      </c>
      <c r="K93" s="8"/>
      <c r="M93" s="9"/>
      <c r="N93"/>
      <c r="S93" s="1"/>
      <c r="T93"/>
    </row>
    <row r="94" spans="2:20" ht="12.75">
      <c r="B94" s="116">
        <v>2</v>
      </c>
      <c r="C94" s="286" t="str">
        <f>VLOOKUP(CONCATENATE($B94,"  ",$C$92),$E$5:$O$87,3,FALSE)</f>
        <v>Nováček Michal</v>
      </c>
      <c r="D94" s="287"/>
      <c r="E94" s="4">
        <f>VLOOKUP(CONCATENATE($B94,"  ",$C$92),$E$5:$O$87,4,FALSE)</f>
        <v>1993</v>
      </c>
      <c r="F94" s="282" t="str">
        <f>VLOOKUP(CONCATENATE($B94,"  ",$C$92),$E$5:$O$87,5,FALSE)</f>
        <v>Uni Brno</v>
      </c>
      <c r="G94" s="283"/>
      <c r="H94" s="110">
        <f>VLOOKUP(CONCATENATE($B94,"  ",$C$92),$E$5:$O$87,9,FALSE)</f>
        <v>0.021828703703703822</v>
      </c>
      <c r="I94" s="4">
        <f>VLOOKUP(CONCATENATE($B94,"  ",$C$92),$E$5:$O$87,2,FALSE)</f>
        <v>5</v>
      </c>
      <c r="J94" s="4">
        <f>VLOOKUP(CONCATENATE($B94,"  ",$C$92),$E$5:$O$87,7,FALSE)</f>
        <v>23</v>
      </c>
      <c r="K94" s="8"/>
      <c r="M94" s="9"/>
      <c r="N94"/>
      <c r="S94" s="1"/>
      <c r="T94"/>
    </row>
    <row r="95" spans="2:20" ht="12.75">
      <c r="B95" s="116">
        <v>3</v>
      </c>
      <c r="C95" s="286" t="str">
        <f>VLOOKUP(CONCATENATE($B95,"  ",$C$92),$E$5:$O$87,3,FALSE)</f>
        <v>Konečný Petr</v>
      </c>
      <c r="D95" s="287"/>
      <c r="E95" s="4">
        <f>VLOOKUP(CONCATENATE($B95,"  ",$C$92),$E$5:$O$87,4,FALSE)</f>
        <v>1995</v>
      </c>
      <c r="F95" s="282" t="str">
        <f>VLOOKUP(CONCATENATE($B95,"  ",$C$92),$E$5:$O$87,5,FALSE)</f>
        <v>AC Okrouhlá</v>
      </c>
      <c r="G95" s="283"/>
      <c r="H95" s="110">
        <f>VLOOKUP(CONCATENATE($B95,"  ",$C$92),$E$5:$O$87,9,FALSE)</f>
        <v>0.02202546296296304</v>
      </c>
      <c r="I95" s="4">
        <f>VLOOKUP(CONCATENATE($B95,"  ",$C$92),$E$5:$O$87,2,FALSE)</f>
        <v>6</v>
      </c>
      <c r="J95" s="4">
        <f>VLOOKUP(CONCATENATE($B95,"  ",$C$92),$E$5:$O$87,7,FALSE)</f>
        <v>3</v>
      </c>
      <c r="K95" s="8"/>
      <c r="M95" s="9"/>
      <c r="N95"/>
      <c r="S95" s="1"/>
      <c r="T95"/>
    </row>
    <row r="96" spans="2:20" ht="12.75">
      <c r="B96" s="116">
        <v>4</v>
      </c>
      <c r="C96" s="286" t="e">
        <f>VLOOKUP(CONCATENATE($B96,"  ",$C$92),$E$5:$O$87,3,FALSE)</f>
        <v>#N/A</v>
      </c>
      <c r="D96" s="287"/>
      <c r="E96" s="4" t="e">
        <f>VLOOKUP(CONCATENATE($B96,"  ",$C$92),$E$5:$O$87,4,FALSE)</f>
        <v>#N/A</v>
      </c>
      <c r="F96" s="282" t="e">
        <f>VLOOKUP(CONCATENATE($B96,"  ",$C$92),$E$5:$O$87,5,FALSE)</f>
        <v>#N/A</v>
      </c>
      <c r="G96" s="283"/>
      <c r="H96" s="110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6">
        <v>5</v>
      </c>
      <c r="C97" s="286" t="e">
        <f>VLOOKUP(CONCATENATE($B97,"  ",$C$92),$E$5:$O$87,3,FALSE)</f>
        <v>#N/A</v>
      </c>
      <c r="D97" s="287"/>
      <c r="E97" s="4" t="e">
        <f>VLOOKUP(CONCATENATE($B97,"  ",$C$92),$E$5:$O$87,4,FALSE)</f>
        <v>#N/A</v>
      </c>
      <c r="F97" s="282" t="e">
        <f>VLOOKUP(CONCATENATE($B97,"  ",$C$92),$E$5:$O$87,5,FALSE)</f>
        <v>#N/A</v>
      </c>
      <c r="G97" s="283"/>
      <c r="H97" s="110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8"/>
      <c r="C98" s="272" t="s">
        <v>64</v>
      </c>
      <c r="D98" s="273">
        <f>COUNTIF($J$5:$J$95,C98)</f>
        <v>20</v>
      </c>
      <c r="J98" s="2"/>
      <c r="K98" s="8"/>
      <c r="M98" s="9"/>
      <c r="N98"/>
      <c r="S98" s="1"/>
      <c r="T98"/>
    </row>
    <row r="99" spans="2:20" ht="12.75">
      <c r="B99" s="116">
        <v>1</v>
      </c>
      <c r="C99" s="270" t="str">
        <f>VLOOKUP(CONCATENATE($B99,"  ",$C$98),$E$5:$O$87,3,FALSE)</f>
        <v>Boháček Petr</v>
      </c>
      <c r="D99" s="271"/>
      <c r="E99" s="4">
        <f>VLOOKUP(CONCATENATE($B99,"  ",$C$98),$E$5:$O$87,4,FALSE)</f>
        <v>1974</v>
      </c>
      <c r="F99" s="268" t="str">
        <f>VLOOKUP(CONCATENATE($B99,"  ",$C$98),$E$5:$O$87,5,FALSE)</f>
        <v>AUTO RZ Boskovice</v>
      </c>
      <c r="G99" s="269"/>
      <c r="H99" s="110">
        <f>VLOOKUP(CONCATENATE($B99,"  ",$C$98),$E$5:$O$87,9,FALSE)</f>
        <v>0.021203703703703836</v>
      </c>
      <c r="I99" s="4">
        <f>VLOOKUP(CONCATENATE($B99,"  ",$C$98),$E$5:$O$87,2,FALSE)</f>
        <v>2</v>
      </c>
      <c r="J99" s="4">
        <f>VLOOKUP(CONCATENATE($B99,"  ",$C$98),$E$5:$O$87,7,FALSE)</f>
        <v>27</v>
      </c>
      <c r="K99" s="8"/>
      <c r="M99" s="9"/>
      <c r="N99"/>
      <c r="S99" s="1"/>
      <c r="T99"/>
    </row>
    <row r="100" spans="2:20" ht="12.75">
      <c r="B100" s="116">
        <v>2</v>
      </c>
      <c r="C100" s="270" t="str">
        <f>VLOOKUP(CONCATENATE($B100,"  ",$C$98),$E$5:$O$87,3,FALSE)</f>
        <v>Večeřa Tomáš</v>
      </c>
      <c r="D100" s="271"/>
      <c r="E100" s="4">
        <f>VLOOKUP(CONCATENATE($B100,"  ",$C$98),$E$5:$O$87,4,FALSE)</f>
        <v>1989</v>
      </c>
      <c r="F100" s="268" t="str">
        <f>VLOOKUP(CONCATENATE($B100,"  ",$C$98),$E$5:$O$87,5,FALSE)</f>
        <v>BCK Relax Olešnice</v>
      </c>
      <c r="G100" s="269"/>
      <c r="H100" s="110">
        <f>VLOOKUP(CONCATENATE($B100,"  ",$C$98),$E$5:$O$87,9,FALSE)</f>
        <v>0.02172453703703714</v>
      </c>
      <c r="I100" s="4">
        <f>VLOOKUP(CONCATENATE($B100,"  ",$C$98),$E$5:$O$87,2,FALSE)</f>
        <v>4</v>
      </c>
      <c r="J100" s="4">
        <f>VLOOKUP(CONCATENATE($B100,"  ",$C$98),$E$5:$O$87,7,FALSE)</f>
        <v>24</v>
      </c>
      <c r="K100" s="8"/>
      <c r="M100" s="9"/>
      <c r="N100"/>
      <c r="S100" s="1"/>
      <c r="T100"/>
    </row>
    <row r="101" spans="2:20" ht="12.75">
      <c r="B101" s="116">
        <v>3</v>
      </c>
      <c r="C101" s="270" t="str">
        <f>VLOOKUP(CONCATENATE($B101,"  ",$C$98),$E$5:$O$87,3,FALSE)</f>
        <v>Vrtílka Jiří</v>
      </c>
      <c r="D101" s="271"/>
      <c r="E101" s="4">
        <f>VLOOKUP(CONCATENATE($B101,"  ",$C$98),$E$5:$O$87,4,FALSE)</f>
        <v>1980</v>
      </c>
      <c r="F101" s="268" t="str">
        <f>VLOOKUP(CONCATENATE($B101,"  ",$C$98),$E$5:$O$87,5,FALSE)</f>
        <v>Horizont Kola Novák Blansko</v>
      </c>
      <c r="G101" s="269"/>
      <c r="H101" s="110">
        <f>VLOOKUP(CONCATENATE($B101,"  ",$C$98),$E$5:$O$87,9,FALSE)</f>
        <v>0.022662037037037175</v>
      </c>
      <c r="I101" s="4">
        <f>VLOOKUP(CONCATENATE($B101,"  ",$C$98),$E$5:$O$87,2,FALSE)</f>
        <v>9</v>
      </c>
      <c r="J101" s="4">
        <f>VLOOKUP(CONCATENATE($B101,"  ",$C$98),$E$5:$O$87,7,FALSE)</f>
        <v>19</v>
      </c>
      <c r="K101" s="8"/>
      <c r="M101" s="9"/>
      <c r="N101"/>
      <c r="S101" s="1"/>
      <c r="T101"/>
    </row>
    <row r="102" spans="2:20" ht="12.75">
      <c r="B102" s="116">
        <v>4</v>
      </c>
      <c r="C102" s="270" t="str">
        <f>VLOOKUP(CONCATENATE($B102,"  ",$C$98),$E$5:$O$87,3,FALSE)</f>
        <v>Krénar Michal</v>
      </c>
      <c r="D102" s="271"/>
      <c r="E102" s="4">
        <f>VLOOKUP(CONCATENATE($B102,"  ",$C$98),$E$5:$O$87,4,FALSE)</f>
        <v>1979</v>
      </c>
      <c r="F102" s="268" t="str">
        <f>VLOOKUP(CONCATENATE($B102,"  ",$C$98),$E$5:$O$87,5,FALSE)</f>
        <v>AUTO RZ Boskovice</v>
      </c>
      <c r="G102" s="269"/>
      <c r="H102" s="110">
        <f>VLOOKUP(CONCATENATE($B102,"  ",$C$98),$E$5:$O$87,9,FALSE)</f>
        <v>0.02299768518518519</v>
      </c>
      <c r="I102" s="4">
        <f>VLOOKUP(CONCATENATE($B102,"  ",$C$98),$E$5:$O$87,2,FALSE)</f>
        <v>11</v>
      </c>
      <c r="J102" s="4">
        <f>VLOOKUP(CONCATENATE($B102,"  ",$C$98),$E$5:$O$87,7,FALSE)</f>
        <v>14</v>
      </c>
      <c r="M102" s="9"/>
      <c r="N102"/>
      <c r="S102" s="1"/>
      <c r="T102"/>
    </row>
    <row r="103" spans="2:20" ht="12.75">
      <c r="B103" s="116">
        <v>5</v>
      </c>
      <c r="C103" s="270" t="str">
        <f>VLOOKUP(CONCATENATE($B103,"  ",$C$98),$E$5:$O$87,3,FALSE)</f>
        <v>Hlavsa Tomáš</v>
      </c>
      <c r="D103" s="271"/>
      <c r="E103" s="4">
        <f>VLOOKUP(CONCATENATE($B103,"  ",$C$98),$E$5:$O$87,4,FALSE)</f>
        <v>1983</v>
      </c>
      <c r="F103" s="268" t="str">
        <f>VLOOKUP(CONCATENATE($B103,"  ",$C$98),$E$5:$O$87,5,FALSE)</f>
        <v>Adamov</v>
      </c>
      <c r="G103" s="269"/>
      <c r="H103" s="110">
        <f>VLOOKUP(CONCATENATE($B103,"  ",$C$98),$E$5:$O$87,9,FALSE)</f>
        <v>0.023379629629629806</v>
      </c>
      <c r="I103" s="4">
        <f>VLOOKUP(CONCATENATE($B103,"  ",$C$98),$E$5:$O$87,2,FALSE)</f>
        <v>16</v>
      </c>
      <c r="J103" s="4">
        <f>VLOOKUP(CONCATENATE($B103,"  ",$C$98),$E$5:$O$87,7,FALSE)</f>
        <v>16</v>
      </c>
      <c r="K103" s="8"/>
      <c r="M103" s="9"/>
      <c r="N103"/>
      <c r="S103" s="1"/>
      <c r="T103"/>
    </row>
    <row r="104" spans="2:20" ht="12.75">
      <c r="B104" s="108"/>
      <c r="C104" s="272" t="s">
        <v>12</v>
      </c>
      <c r="D104" s="273">
        <f>COUNTIF($J$5:$J$95,C104)</f>
        <v>15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6">
        <v>1</v>
      </c>
      <c r="C105" s="270" t="str">
        <f>VLOOKUP(CONCATENATE($B105,"  ",$C$104),$E$5:$O$87,3,FALSE)</f>
        <v>Dolák Hynek</v>
      </c>
      <c r="D105" s="271"/>
      <c r="E105" s="4">
        <f>VLOOKUP(CONCATENATE($B105,"  ",$C$104),$E$5:$O$87,4,FALSE)</f>
        <v>1972</v>
      </c>
      <c r="F105" s="268" t="str">
        <f>VLOOKUP(CONCATENATE($B105,"  ",$C$104),$E$5:$O$87,5,FALSE)</f>
        <v>Blansko</v>
      </c>
      <c r="G105" s="269"/>
      <c r="H105" s="110">
        <f>VLOOKUP(CONCATENATE($B105,"  ",$C$104),$E$5:$O$87,9,FALSE)</f>
        <v>0.021504629629629735</v>
      </c>
      <c r="I105" s="4">
        <f>VLOOKUP(CONCATENATE($B105,"  ",$C$104),$E$5:$O$87,2,FALSE)</f>
        <v>3</v>
      </c>
      <c r="J105" s="4">
        <f>VLOOKUP(CONCATENATE($B105,"  ",$C$104),$E$5:$O$87,7,FALSE)</f>
        <v>32</v>
      </c>
      <c r="K105" s="8"/>
      <c r="M105" s="9"/>
      <c r="N105"/>
      <c r="S105" s="1"/>
      <c r="T105"/>
    </row>
    <row r="106" spans="2:20" ht="12.75">
      <c r="B106" s="116">
        <v>2</v>
      </c>
      <c r="C106" s="270" t="str">
        <f>VLOOKUP(CONCATENATE($B106,"  ",$C$104),$E$5:$O$87,3,FALSE)</f>
        <v>Macura Jan</v>
      </c>
      <c r="D106" s="271"/>
      <c r="E106" s="4">
        <f>VLOOKUP(CONCATENATE($B106,"  ",$C$104),$E$5:$O$87,4,FALSE)</f>
        <v>1972</v>
      </c>
      <c r="F106" s="268" t="str">
        <f>VLOOKUP(CONCATENATE($B106,"  ",$C$104),$E$5:$O$87,5,FALSE)</f>
        <v>Horizont Kola Novák Blansko</v>
      </c>
      <c r="G106" s="269"/>
      <c r="H106" s="110">
        <f>VLOOKUP(CONCATENATE($B106,"  ",$C$104),$E$5:$O$87,9,FALSE)</f>
        <v>0.022256944444444482</v>
      </c>
      <c r="I106" s="4">
        <f>VLOOKUP(CONCATENATE($B106,"  ",$C$104),$E$5:$O$87,2,FALSE)</f>
        <v>7</v>
      </c>
      <c r="J106" s="4">
        <f>VLOOKUP(CONCATENATE($B106,"  ",$C$104),$E$5:$O$87,7,FALSE)</f>
        <v>40</v>
      </c>
      <c r="K106" s="8"/>
      <c r="M106" s="9"/>
      <c r="N106"/>
      <c r="S106" s="1"/>
      <c r="T106"/>
    </row>
    <row r="107" spans="2:20" ht="12.75">
      <c r="B107" s="116">
        <v>3</v>
      </c>
      <c r="C107" s="270" t="str">
        <f>VLOOKUP(CONCATENATE($B107,"  ",$C$104),$E$5:$O$87,3,FALSE)</f>
        <v>Kejík Milan</v>
      </c>
      <c r="D107" s="271"/>
      <c r="E107" s="4">
        <f>VLOOKUP(CONCATENATE($B107,"  ",$C$104),$E$5:$O$87,4,FALSE)</f>
        <v>1968</v>
      </c>
      <c r="F107" s="268" t="str">
        <f>VLOOKUP(CONCATENATE($B107,"  ",$C$104),$E$5:$O$87,5,FALSE)</f>
        <v>ASK TT Blansko</v>
      </c>
      <c r="G107" s="269"/>
      <c r="H107" s="110">
        <f>VLOOKUP(CONCATENATE($B107,"  ",$C$104),$E$5:$O$87,9,FALSE)</f>
        <v>0.02256944444444453</v>
      </c>
      <c r="I107" s="4">
        <f>VLOOKUP(CONCATENATE($B107,"  ",$C$104),$E$5:$O$87,2,FALSE)</f>
        <v>8</v>
      </c>
      <c r="J107" s="4">
        <f>VLOOKUP(CONCATENATE($B107,"  ",$C$104),$E$5:$O$87,7,FALSE)</f>
        <v>21</v>
      </c>
      <c r="K107" s="8"/>
      <c r="M107" s="9"/>
      <c r="N107"/>
      <c r="S107" s="1"/>
      <c r="T107"/>
    </row>
    <row r="108" spans="2:20" ht="12.75">
      <c r="B108" s="116">
        <v>4</v>
      </c>
      <c r="C108" s="270" t="str">
        <f>VLOOKUP(CONCATENATE($B108,"  ",$C$104),$E$5:$O$87,3,FALSE)</f>
        <v>Dvořák Jaromír</v>
      </c>
      <c r="D108" s="271"/>
      <c r="E108" s="4">
        <f>VLOOKUP(CONCATENATE($B108,"  ",$C$104),$E$5:$O$87,4,FALSE)</f>
        <v>1968</v>
      </c>
      <c r="F108" s="268" t="str">
        <f>VLOOKUP(CONCATENATE($B108,"  ",$C$104),$E$5:$O$87,5,FALSE)</f>
        <v>ASK TT Blansko</v>
      </c>
      <c r="G108" s="269"/>
      <c r="H108" s="110">
        <f>VLOOKUP(CONCATENATE($B108,"  ",$C$104),$E$5:$O$87,9,FALSE)</f>
        <v>0.02288194444444458</v>
      </c>
      <c r="I108" s="4">
        <f>VLOOKUP(CONCATENATE($B108,"  ",$C$104),$E$5:$O$87,2,FALSE)</f>
        <v>10</v>
      </c>
      <c r="J108" s="4">
        <f>VLOOKUP(CONCATENATE($B108,"  ",$C$104),$E$5:$O$87,7,FALSE)</f>
        <v>54</v>
      </c>
      <c r="M108" s="9"/>
      <c r="N108"/>
      <c r="S108" s="1"/>
      <c r="T108"/>
    </row>
    <row r="109" spans="2:20" ht="12.75">
      <c r="B109" s="116">
        <v>5</v>
      </c>
      <c r="C109" s="270" t="str">
        <f>VLOOKUP(CONCATENATE($B109,"  ",$C$104),$E$5:$O$87,3,FALSE)</f>
        <v>Kassai Lubomír</v>
      </c>
      <c r="D109" s="271"/>
      <c r="E109" s="4">
        <f>VLOOKUP(CONCATENATE($B109,"  ",$C$104),$E$5:$O$87,4,FALSE)</f>
        <v>1973</v>
      </c>
      <c r="F109" s="268" t="str">
        <f>VLOOKUP(CONCATENATE($B109,"  ",$C$104),$E$5:$O$87,5,FALSE)</f>
        <v>Cyklo Kassai Boskovice</v>
      </c>
      <c r="G109" s="269"/>
      <c r="H109" s="110">
        <f>VLOOKUP(CONCATENATE($B109,"  ",$C$104),$E$5:$O$87,9,FALSE)</f>
        <v>0.02328703703703716</v>
      </c>
      <c r="I109" s="4">
        <f>VLOOKUP(CONCATENATE($B109,"  ",$C$104),$E$5:$O$87,2,FALSE)</f>
        <v>14</v>
      </c>
      <c r="J109" s="4">
        <f>VLOOKUP(CONCATENATE($B109,"  ",$C$104),$E$5:$O$87,7,FALSE)</f>
        <v>12</v>
      </c>
      <c r="K109" s="8"/>
      <c r="M109" s="9"/>
      <c r="N109"/>
      <c r="S109" s="1"/>
      <c r="T109"/>
    </row>
    <row r="110" spans="2:20" ht="12.75">
      <c r="B110" s="108"/>
      <c r="C110" s="272" t="s">
        <v>16</v>
      </c>
      <c r="D110" s="273">
        <f>COUNTIF($J$5:$J$95,C110)</f>
        <v>10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6">
        <v>1</v>
      </c>
      <c r="C111" s="270" t="str">
        <f>VLOOKUP(CONCATENATE($B111,"  ",$C$110),$E$5:$O$87,3,FALSE)</f>
        <v>Hájek Ivoš</v>
      </c>
      <c r="D111" s="271"/>
      <c r="E111" s="4">
        <f>VLOOKUP(CONCATENATE($B111,"  ",$C$110),$E$5:$O$87,4,FALSE)</f>
        <v>1961</v>
      </c>
      <c r="F111" s="268" t="str">
        <f>VLOOKUP(CONCATENATE($B111,"  ",$C$110),$E$5:$O$87,5,FALSE)</f>
        <v>Sokol Doubravice</v>
      </c>
      <c r="G111" s="269"/>
      <c r="H111" s="110">
        <f>VLOOKUP(CONCATENATE($B111,"  ",$C$110),$E$5:$O$87,9,FALSE)</f>
        <v>0.02314814814814825</v>
      </c>
      <c r="I111" s="4">
        <f>VLOOKUP(CONCATENATE($B111,"  ",$C$110),$E$5:$O$87,2,FALSE)</f>
        <v>12</v>
      </c>
      <c r="J111" s="4">
        <f>VLOOKUP(CONCATENATE($B111,"  ",$C$110),$E$5:$O$87,7,FALSE)</f>
        <v>63</v>
      </c>
      <c r="K111" s="8"/>
      <c r="M111" s="9"/>
      <c r="N111"/>
      <c r="S111" s="1"/>
      <c r="T111"/>
    </row>
    <row r="112" spans="2:20" ht="12.75">
      <c r="B112" s="116">
        <v>2</v>
      </c>
      <c r="C112" s="270" t="str">
        <f>VLOOKUP(CONCATENATE($B112,"  ",$C$110),$E$5:$O$87,3,FALSE)</f>
        <v>Matěna Vladimír</v>
      </c>
      <c r="D112" s="271"/>
      <c r="E112" s="4">
        <f>VLOOKUP(CONCATENATE($B112,"  ",$C$110),$E$5:$O$87,4,FALSE)</f>
        <v>1959</v>
      </c>
      <c r="F112" s="268" t="str">
        <f>VLOOKUP(CONCATENATE($B112,"  ",$C$110),$E$5:$O$87,5,FALSE)</f>
        <v>VZS Blansko</v>
      </c>
      <c r="G112" s="269"/>
      <c r="H112" s="110">
        <f>VLOOKUP(CONCATENATE($B112,"  ",$C$110),$E$5:$O$87,9,FALSE)</f>
        <v>0.023229166666666745</v>
      </c>
      <c r="I112" s="4">
        <f>VLOOKUP(CONCATENATE($B112,"  ",$C$110),$E$5:$O$87,2,FALSE)</f>
        <v>13</v>
      </c>
      <c r="J112" s="4">
        <f>VLOOKUP(CONCATENATE($B112,"  ",$C$110),$E$5:$O$87,7,FALSE)</f>
        <v>41</v>
      </c>
      <c r="K112" s="8"/>
      <c r="M112" s="9"/>
      <c r="N112"/>
      <c r="S112" s="1"/>
      <c r="T112"/>
    </row>
    <row r="113" spans="2:20" ht="12.75">
      <c r="B113" s="116">
        <v>3</v>
      </c>
      <c r="C113" s="270" t="str">
        <f>VLOOKUP(CONCATENATE($B113,"  ",$C$110),$E$5:$O$87,3,FALSE)</f>
        <v>Smutný Zdeněk</v>
      </c>
      <c r="D113" s="271"/>
      <c r="E113" s="4">
        <f>VLOOKUP(CONCATENATE($B113,"  ",$C$110),$E$5:$O$87,4,FALSE)</f>
        <v>1957</v>
      </c>
      <c r="F113" s="268" t="str">
        <f>VLOOKUP(CONCATENATE($B113,"  ",$C$110),$E$5:$O$87,5,FALSE)</f>
        <v>AHA Vyškov</v>
      </c>
      <c r="G113" s="269"/>
      <c r="H113" s="110">
        <f>VLOOKUP(CONCATENATE($B113,"  ",$C$110),$E$5:$O$87,9,FALSE)</f>
        <v>0.025821759259259336</v>
      </c>
      <c r="I113" s="4">
        <f>VLOOKUP(CONCATENATE($B113,"  ",$C$110),$E$5:$O$87,2,FALSE)</f>
        <v>30</v>
      </c>
      <c r="J113" s="4">
        <f>VLOOKUP(CONCATENATE($B113,"  ",$C$110),$E$5:$O$87,7,FALSE)</f>
        <v>11</v>
      </c>
      <c r="K113" s="8"/>
      <c r="M113" s="9"/>
      <c r="N113"/>
      <c r="S113" s="1"/>
      <c r="T113"/>
    </row>
    <row r="114" spans="2:20" ht="12.75">
      <c r="B114" s="116">
        <v>4</v>
      </c>
      <c r="C114" s="270" t="str">
        <f>VLOOKUP(CONCATENATE($B114,"  ",$C$110),$E$5:$O$87,3,FALSE)</f>
        <v>Hromek Jiří</v>
      </c>
      <c r="D114" s="271"/>
      <c r="E114" s="4">
        <f>VLOOKUP(CONCATENATE($B114,"  ",$C$110),$E$5:$O$87,4,FALSE)</f>
        <v>1960</v>
      </c>
      <c r="F114" s="268" t="str">
        <f>VLOOKUP(CONCATENATE($B114,"  ",$C$110),$E$5:$O$87,5,FALSE)</f>
        <v>Fényx Adamov</v>
      </c>
      <c r="G114" s="269"/>
      <c r="H114" s="110">
        <f>VLOOKUP(CONCATENATE($B114,"  ",$C$110),$E$5:$O$87,9,FALSE)</f>
        <v>0.025983796296296435</v>
      </c>
      <c r="I114" s="4">
        <f>VLOOKUP(CONCATENATE($B114,"  ",$C$110),$E$5:$O$87,2,FALSE)</f>
        <v>31</v>
      </c>
      <c r="J114" s="4">
        <f>VLOOKUP(CONCATENATE($B114,"  ",$C$110),$E$5:$O$87,7,FALSE)</f>
        <v>37</v>
      </c>
      <c r="M114" s="9"/>
      <c r="N114"/>
      <c r="S114" s="1"/>
      <c r="T114"/>
    </row>
    <row r="115" spans="2:20" ht="12.75">
      <c r="B115" s="116">
        <v>5</v>
      </c>
      <c r="C115" s="270" t="str">
        <f>VLOOKUP(CONCATENATE($B115,"  ",$C$110),$E$5:$O$87,3,FALSE)</f>
        <v>Novák Zdeněk</v>
      </c>
      <c r="D115" s="271"/>
      <c r="E115" s="4">
        <f>VLOOKUP(CONCATENATE($B115,"  ",$C$110),$E$5:$O$87,4,FALSE)</f>
        <v>1961</v>
      </c>
      <c r="F115" s="268" t="str">
        <f>VLOOKUP(CONCATENATE($B115,"  ",$C$110),$E$5:$O$87,5,FALSE)</f>
        <v>Horizont Kola Novák Blansko</v>
      </c>
      <c r="G115" s="269"/>
      <c r="H115" s="110">
        <f>VLOOKUP(CONCATENATE($B115,"  ",$C$110),$E$5:$O$87,9,FALSE)</f>
        <v>0.026215277777777768</v>
      </c>
      <c r="I115" s="4">
        <f>VLOOKUP(CONCATENATE($B115,"  ",$C$110),$E$5:$O$87,2,FALSE)</f>
        <v>32</v>
      </c>
      <c r="J115" s="4">
        <f>VLOOKUP(CONCATENATE($B115,"  ",$C$110),$E$5:$O$87,7,FALSE)</f>
        <v>31</v>
      </c>
      <c r="K115" s="8"/>
      <c r="M115" s="9"/>
      <c r="N115"/>
      <c r="S115" s="1"/>
      <c r="T115"/>
    </row>
    <row r="116" spans="2:20" ht="12.75">
      <c r="B116" s="108"/>
      <c r="C116" s="272" t="s">
        <v>62</v>
      </c>
      <c r="D116" s="273">
        <f>COUNTIF($J$5:$J$95,C116)</f>
        <v>5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6">
        <v>1</v>
      </c>
      <c r="C117" s="270" t="str">
        <f>VLOOKUP(CONCATENATE($B117,"  ",$C$116),$E$5:$O$87,3,FALSE)</f>
        <v>Stráník Aleš</v>
      </c>
      <c r="D117" s="271"/>
      <c r="E117" s="4">
        <f>VLOOKUP(CONCATENATE($B117,"  ",$C$116),$E$5:$O$87,4,FALSE)</f>
        <v>1950</v>
      </c>
      <c r="F117" s="268" t="str">
        <f>VLOOKUP(CONCATENATE($B117,"  ",$C$116),$E$5:$O$87,5,FALSE)</f>
        <v>Blansko</v>
      </c>
      <c r="G117" s="269"/>
      <c r="H117" s="110">
        <f>VLOOKUP(CONCATENATE($B117,"  ",$C$116),$E$5:$O$87,9,FALSE)</f>
        <v>0.027395833333333508</v>
      </c>
      <c r="I117" s="258">
        <f>VLOOKUP(CONCATENATE($B117,"  ",$C$116),$E$5:$O$87,2,FALSE)</f>
        <v>38</v>
      </c>
      <c r="J117" s="4">
        <f>VLOOKUP(CONCATENATE($B117,"  ",$C$116),$E$5:$O$87,7,FALSE)</f>
        <v>49</v>
      </c>
      <c r="K117" s="8"/>
      <c r="M117" s="9"/>
      <c r="N117"/>
      <c r="S117" s="1"/>
      <c r="T117"/>
    </row>
    <row r="118" spans="2:20" ht="12.75">
      <c r="B118" s="116">
        <v>2</v>
      </c>
      <c r="C118" s="270" t="str">
        <f>VLOOKUP(CONCATENATE($B118,"  ",$C$116),$E$5:$O$87,3,FALSE)</f>
        <v>Kunrt Miroslav</v>
      </c>
      <c r="D118" s="271"/>
      <c r="E118" s="4">
        <f>VLOOKUP(CONCATENATE($B118,"  ",$C$116),$E$5:$O$87,4,FALSE)</f>
        <v>1949</v>
      </c>
      <c r="F118" s="268" t="str">
        <f>VLOOKUP(CONCATENATE($B118,"  ",$C$116),$E$5:$O$87,5,FALSE)</f>
        <v>HžPProstějov</v>
      </c>
      <c r="G118" s="269"/>
      <c r="H118" s="110">
        <f>VLOOKUP(CONCATENATE($B118,"  ",$C$116),$E$5:$O$87,9,FALSE)</f>
        <v>0.028611111111111143</v>
      </c>
      <c r="I118" s="258">
        <f>VLOOKUP(CONCATENATE($B118,"  ",$C$116),$E$5:$O$87,2,FALSE)</f>
        <v>47</v>
      </c>
      <c r="J118" s="4">
        <f>VLOOKUP(CONCATENATE($B118,"  ",$C$116),$E$5:$O$87,7,FALSE)</f>
        <v>10</v>
      </c>
      <c r="K118" s="8"/>
      <c r="M118" s="9"/>
      <c r="N118"/>
      <c r="S118" s="1"/>
      <c r="T118"/>
    </row>
    <row r="119" spans="2:20" ht="12.75">
      <c r="B119" s="116">
        <v>3</v>
      </c>
      <c r="C119" s="270" t="str">
        <f>VLOOKUP(CONCATENATE($B119,"  ",$C$116),$E$5:$O$87,3,FALSE)</f>
        <v>Brtník Jiří</v>
      </c>
      <c r="D119" s="271"/>
      <c r="E119" s="4">
        <f>VLOOKUP(CONCATENATE($B119,"  ",$C$116),$E$5:$O$87,4,FALSE)</f>
        <v>1952</v>
      </c>
      <c r="F119" s="268" t="str">
        <f>VLOOKUP(CONCATENATE($B119,"  ",$C$116),$E$5:$O$87,5,FALSE)</f>
        <v>Babice nad Svitavou</v>
      </c>
      <c r="G119" s="269"/>
      <c r="H119" s="110">
        <f>VLOOKUP(CONCATENATE($B119,"  ",$C$116),$E$5:$O$87,9,FALSE)</f>
        <v>0.029016203703703836</v>
      </c>
      <c r="I119" s="258">
        <f>VLOOKUP(CONCATENATE($B119,"  ",$C$116),$E$5:$O$87,2,FALSE)</f>
        <v>50</v>
      </c>
      <c r="J119" s="4">
        <f>VLOOKUP(CONCATENATE($B119,"  ",$C$116),$E$5:$O$87,7,FALSE)</f>
        <v>18</v>
      </c>
      <c r="K119" s="8"/>
      <c r="M119" s="9"/>
      <c r="N119"/>
      <c r="S119" s="1"/>
      <c r="T119"/>
    </row>
    <row r="120" spans="2:20" ht="12.75">
      <c r="B120" s="116">
        <v>4</v>
      </c>
      <c r="C120" s="270" t="str">
        <f>VLOOKUP(CONCATENATE($B120,"  ",$C$116),$E$5:$O$87,3,FALSE)</f>
        <v>Štrajt Jiří</v>
      </c>
      <c r="D120" s="271"/>
      <c r="E120" s="4">
        <f>VLOOKUP(CONCATENATE($B120,"  ",$C$116),$E$5:$O$87,4,FALSE)</f>
        <v>1944</v>
      </c>
      <c r="F120" s="268" t="str">
        <f>VLOOKUP(CONCATENATE($B120,"  ",$C$116),$E$5:$O$87,5,FALSE)</f>
        <v>Rájec-Jestřebí</v>
      </c>
      <c r="G120" s="269"/>
      <c r="H120" s="110">
        <f>VLOOKUP(CONCATENATE($B120,"  ",$C$116),$E$5:$O$87,9,FALSE)</f>
        <v>0.03327546296296302</v>
      </c>
      <c r="I120" s="258">
        <f>VLOOKUP(CONCATENATE($B120,"  ",$C$116),$E$5:$O$87,2,FALSE)</f>
        <v>62</v>
      </c>
      <c r="J120" s="4">
        <f>VLOOKUP(CONCATENATE($B120,"  ",$C$116),$E$5:$O$87,7,FALSE)</f>
        <v>42</v>
      </c>
      <c r="M120" s="9"/>
      <c r="N120"/>
      <c r="S120" s="1"/>
      <c r="T120"/>
    </row>
    <row r="121" spans="2:20" ht="12.75">
      <c r="B121" s="116">
        <v>5</v>
      </c>
      <c r="C121" s="270" t="str">
        <f>VLOOKUP(CONCATENATE($B121,"  ",$C$116),$E$5:$O$87,3,FALSE)</f>
        <v>Sedláček Pavel</v>
      </c>
      <c r="D121" s="271"/>
      <c r="E121" s="4">
        <f>VLOOKUP(CONCATENATE($B121,"  ",$C$116),$E$5:$O$87,4,FALSE)</f>
        <v>1953</v>
      </c>
      <c r="F121" s="268" t="str">
        <f>VLOOKUP(CONCATENATE($B121,"  ",$C$116),$E$5:$O$87,5,FALSE)</f>
        <v>Olomučany</v>
      </c>
      <c r="G121" s="269"/>
      <c r="H121" s="110">
        <f>VLOOKUP(CONCATENATE($B121,"  ",$C$116),$E$5:$O$87,9,FALSE)</f>
        <v>0.034641203703703716</v>
      </c>
      <c r="I121" s="258">
        <f>VLOOKUP(CONCATENATE($B121,"  ",$C$116),$E$5:$O$87,2,FALSE)</f>
        <v>63</v>
      </c>
      <c r="J121" s="4">
        <f>VLOOKUP(CONCATENATE($B121,"  ",$C$116),$E$5:$O$87,7,FALSE)</f>
        <v>51</v>
      </c>
      <c r="K121" s="8"/>
      <c r="M121" s="9"/>
      <c r="N121"/>
      <c r="S121" s="1"/>
      <c r="T121"/>
    </row>
    <row r="122" spans="2:20" ht="12.75">
      <c r="B122" s="108"/>
      <c r="C122" s="272" t="s">
        <v>17</v>
      </c>
      <c r="D122" s="273">
        <f>COUNTIF($J$5:$J$95,C122)</f>
        <v>7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6">
        <v>1</v>
      </c>
      <c r="C123" s="270" t="str">
        <f>VLOOKUP(CONCATENATE($B123,"  ",$C$122),$E$5:$O$87,3,FALSE)</f>
        <v>Tesařová Markéta</v>
      </c>
      <c r="D123" s="271"/>
      <c r="E123" s="4">
        <f>VLOOKUP(CONCATENATE($B123,"  ",$C$122),$E$5:$O$87,4,FALSE)</f>
        <v>1994</v>
      </c>
      <c r="F123" s="268" t="str">
        <f>VLOOKUP(CONCATENATE($B123,"  ",$C$122),$E$5:$O$87,5,FALSE)</f>
        <v>GYMBOS</v>
      </c>
      <c r="G123" s="269"/>
      <c r="H123" s="110">
        <f>VLOOKUP(CONCATENATE($B123,"  ",$C$122),$E$5:$O$87,9,FALSE)</f>
        <v>0.027858796296296395</v>
      </c>
      <c r="I123" s="258">
        <f>VLOOKUP(CONCATENATE($B123,"  ",$C$122),$E$5:$O$87,2,FALSE)</f>
        <v>41</v>
      </c>
      <c r="J123" s="4">
        <f>VLOOKUP(CONCATENATE($B123,"  ",$C$122),$E$5:$O$87,7,FALSE)</f>
        <v>46</v>
      </c>
      <c r="K123" s="8"/>
      <c r="M123" s="9"/>
      <c r="N123"/>
      <c r="S123" s="1"/>
      <c r="T123"/>
    </row>
    <row r="124" spans="2:20" ht="12.75">
      <c r="B124" s="116">
        <v>2</v>
      </c>
      <c r="C124" s="270" t="str">
        <f>VLOOKUP(CONCATENATE($B124,"  ",$C$122),$E$5:$O$87,3,FALSE)</f>
        <v>Krejsová Petra</v>
      </c>
      <c r="D124" s="271"/>
      <c r="E124" s="4">
        <f>VLOOKUP(CONCATENATE($B124,"  ",$C$122),$E$5:$O$87,4,FALSE)</f>
        <v>1979</v>
      </c>
      <c r="F124" s="268" t="str">
        <f>VLOOKUP(CONCATENATE($B124,"  ",$C$122),$E$5:$O$87,5,FALSE)</f>
        <v>Auto RZ Boskovice</v>
      </c>
      <c r="G124" s="269"/>
      <c r="H124" s="110">
        <f>VLOOKUP(CONCATENATE($B124,"  ",$C$122),$E$5:$O$87,9,FALSE)</f>
        <v>0.028113425925925917</v>
      </c>
      <c r="I124" s="258">
        <f>VLOOKUP(CONCATENATE($B124,"  ",$C$122),$E$5:$O$87,2,FALSE)</f>
        <v>44</v>
      </c>
      <c r="J124" s="4">
        <f>VLOOKUP(CONCATENATE($B124,"  ",$C$122),$E$5:$O$87,7,FALSE)</f>
        <v>20</v>
      </c>
      <c r="K124" s="8"/>
      <c r="M124" s="9"/>
      <c r="N124"/>
      <c r="S124" s="1"/>
      <c r="T124"/>
    </row>
    <row r="125" spans="2:20" ht="12.75">
      <c r="B125" s="116">
        <v>3</v>
      </c>
      <c r="C125" s="270" t="str">
        <f>VLOOKUP(CONCATENATE($B125,"  ",$C$122),$E$5:$O$87,3,FALSE)</f>
        <v>Komárková Zdenka</v>
      </c>
      <c r="D125" s="271"/>
      <c r="E125" s="4">
        <f>VLOOKUP(CONCATENATE($B125,"  ",$C$122),$E$5:$O$87,4,FALSE)</f>
        <v>1974</v>
      </c>
      <c r="F125" s="268" t="str">
        <f>VLOOKUP(CONCATENATE($B125,"  ",$C$122),$E$5:$O$87,5,FALSE)</f>
        <v>Olešnice</v>
      </c>
      <c r="G125" s="269"/>
      <c r="H125" s="110">
        <f>VLOOKUP(CONCATENATE($B125,"  ",$C$122),$E$5:$O$87,9,FALSE)</f>
        <v>0.028310185185185244</v>
      </c>
      <c r="I125" s="258">
        <f>VLOOKUP(CONCATENATE($B125,"  ",$C$122),$E$5:$O$87,2,FALSE)</f>
        <v>45</v>
      </c>
      <c r="J125" s="4">
        <f>VLOOKUP(CONCATENATE($B125,"  ",$C$122),$E$5:$O$87,7,FALSE)</f>
        <v>43</v>
      </c>
      <c r="K125" s="8"/>
      <c r="M125" s="9"/>
      <c r="N125"/>
      <c r="S125" s="1"/>
      <c r="T125"/>
    </row>
    <row r="126" spans="2:20" ht="12.75">
      <c r="B126" s="116">
        <v>4</v>
      </c>
      <c r="C126" s="270" t="str">
        <f>VLOOKUP(CONCATENATE($B126,"  ",$C$122),$E$5:$O$87,3,FALSE)</f>
        <v>Filipiová Andrea</v>
      </c>
      <c r="D126" s="271"/>
      <c r="E126" s="4">
        <f>VLOOKUP(CONCATENATE($B126,"  ",$C$122),$E$5:$O$87,4,FALSE)</f>
        <v>1981</v>
      </c>
      <c r="F126" s="268" t="str">
        <f>VLOOKUP(CONCATENATE($B126,"  ",$C$122),$E$5:$O$87,5,FALSE)</f>
        <v>Auto Boskovice</v>
      </c>
      <c r="G126" s="269"/>
      <c r="H126" s="110">
        <f>VLOOKUP(CONCATENATE($B126,"  ",$C$122),$E$5:$O$87,9,FALSE)</f>
        <v>0.028495370370370532</v>
      </c>
      <c r="I126" s="258">
        <f>VLOOKUP(CONCATENATE($B126,"  ",$C$122),$E$5:$O$87,2,FALSE)</f>
        <v>46</v>
      </c>
      <c r="J126" s="4">
        <f>VLOOKUP(CONCATENATE($B126,"  ",$C$122),$E$5:$O$87,7,FALSE)</f>
        <v>60</v>
      </c>
      <c r="M126" s="9"/>
      <c r="N126"/>
      <c r="S126" s="1"/>
      <c r="T126"/>
    </row>
    <row r="127" spans="2:20" ht="12.75">
      <c r="B127" s="116">
        <v>5</v>
      </c>
      <c r="C127" s="270" t="str">
        <f>VLOOKUP(CONCATENATE($B127,"  ",$C$122),$E$5:$O$87,3,FALSE)</f>
        <v>Kassaiová Martina</v>
      </c>
      <c r="D127" s="271"/>
      <c r="E127" s="4">
        <f>VLOOKUP(CONCATENATE($B127,"  ",$C$122),$E$5:$O$87,4,FALSE)</f>
        <v>1980</v>
      </c>
      <c r="F127" s="268" t="str">
        <f>VLOOKUP(CONCATENATE($B127,"  ",$C$122),$E$5:$O$87,5,FALSE)</f>
        <v>Cyklo Kassai Boskovice</v>
      </c>
      <c r="G127" s="269"/>
      <c r="H127" s="110">
        <f>VLOOKUP(CONCATENATE($B127,"  ",$C$122),$E$5:$O$87,9,FALSE)</f>
        <v>0.030196759259259354</v>
      </c>
      <c r="I127" s="258">
        <f>VLOOKUP(CONCATENATE($B127,"  ",$C$122),$E$5:$O$87,2,FALSE)</f>
        <v>53</v>
      </c>
      <c r="J127" s="4">
        <f>VLOOKUP(CONCATENATE($B127,"  ",$C$122),$E$5:$O$87,7,FALSE)</f>
        <v>13</v>
      </c>
      <c r="K127" s="8"/>
      <c r="M127" s="9"/>
      <c r="N127"/>
      <c r="S127" s="1"/>
      <c r="T127"/>
    </row>
    <row r="128" spans="2:20" ht="12.75">
      <c r="B128" s="108"/>
      <c r="C128" s="272" t="s">
        <v>525</v>
      </c>
      <c r="D128" s="273">
        <f>COUNTIF($J$5:$J$95,C128)</f>
        <v>5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6">
        <v>1</v>
      </c>
      <c r="C129" s="270" t="str">
        <f>VLOOKUP(CONCATENATE($B129,"  ",$C$128),$E$5:$O$87,3,FALSE)</f>
        <v>Hynštová Marie</v>
      </c>
      <c r="D129" s="271"/>
      <c r="E129" s="4">
        <f>VLOOKUP(CONCATENATE($B129,"  ",$C$128),$E$5:$O$87,4,FALSE)</f>
        <v>1957</v>
      </c>
      <c r="F129" s="268" t="str">
        <f>VLOOKUP(CONCATENATE($B129,"  ",$C$128),$E$5:$O$87,5,FALSE)</f>
        <v>Vyškov</v>
      </c>
      <c r="G129" s="269"/>
      <c r="H129" s="110">
        <f>VLOOKUP(CONCATENATE($B129,"  ",$C$128),$E$5:$O$87,9,FALSE)</f>
        <v>0.0269328703703704</v>
      </c>
      <c r="I129" s="258">
        <f>VLOOKUP(CONCATENATE($B129,"  ",$C$128),$E$5:$O$87,2,FALSE)</f>
        <v>36</v>
      </c>
      <c r="J129" s="4">
        <f>VLOOKUP(CONCATENATE($B129,"  ",$C$128),$E$5:$O$87,7,FALSE)</f>
        <v>2</v>
      </c>
      <c r="K129" s="8"/>
      <c r="M129" s="9"/>
      <c r="N129"/>
      <c r="S129" s="1"/>
      <c r="T129"/>
    </row>
    <row r="130" spans="2:20" ht="12.75">
      <c r="B130" s="116">
        <v>2</v>
      </c>
      <c r="C130" s="270" t="str">
        <f>VLOOKUP(CONCATENATE($B130,"  ",$C$128),$E$5:$O$87,3,FALSE)</f>
        <v>Žákovská Alena</v>
      </c>
      <c r="D130" s="271"/>
      <c r="E130" s="4">
        <f>VLOOKUP(CONCATENATE($B130,"  ",$C$128),$E$5:$O$87,4,FALSE)</f>
        <v>1962</v>
      </c>
      <c r="F130" s="268" t="str">
        <f>VLOOKUP(CONCATENATE($B130,"  ",$C$128),$E$5:$O$87,5,FALSE)</f>
        <v>Horizont Kola Novák Blansko</v>
      </c>
      <c r="G130" s="269"/>
      <c r="H130" s="110">
        <f>VLOOKUP(CONCATENATE($B130,"  ",$C$128),$E$5:$O$87,9,FALSE)</f>
        <v>0.028888888888888964</v>
      </c>
      <c r="I130" s="258">
        <f>VLOOKUP(CONCATENATE($B130,"  ",$C$128),$E$5:$O$87,2,FALSE)</f>
        <v>48</v>
      </c>
      <c r="J130" s="4">
        <f>VLOOKUP(CONCATENATE($B130,"  ",$C$128),$E$5:$O$87,7,FALSE)</f>
        <v>25</v>
      </c>
      <c r="K130" s="8"/>
      <c r="M130" s="9"/>
      <c r="N130"/>
      <c r="S130" s="1"/>
      <c r="T130"/>
    </row>
    <row r="131" spans="2:20" ht="12.75">
      <c r="B131" s="116">
        <v>3</v>
      </c>
      <c r="C131" s="270" t="str">
        <f>VLOOKUP(CONCATENATE($B131,"  ",$C$128),$E$5:$O$87,3,FALSE)</f>
        <v>Grünová Ivana</v>
      </c>
      <c r="D131" s="271"/>
      <c r="E131" s="4">
        <f>VLOOKUP(CONCATENATE($B131,"  ",$C$128),$E$5:$O$87,4,FALSE)</f>
        <v>1971</v>
      </c>
      <c r="F131" s="268" t="str">
        <f>VLOOKUP(CONCATENATE($B131,"  ",$C$128),$E$5:$O$87,5,FALSE)</f>
        <v>AC Okrouhlá</v>
      </c>
      <c r="G131" s="269"/>
      <c r="H131" s="110">
        <f>VLOOKUP(CONCATENATE($B131,"  ",$C$128),$E$5:$O$87,9,FALSE)</f>
        <v>0.030775462962963074</v>
      </c>
      <c r="I131" s="258">
        <f>VLOOKUP(CONCATENATE($B131,"  ",$C$128),$E$5:$O$87,2,FALSE)</f>
        <v>55</v>
      </c>
      <c r="J131" s="4">
        <f>VLOOKUP(CONCATENATE($B131,"  ",$C$128),$E$5:$O$87,7,FALSE)</f>
        <v>8</v>
      </c>
      <c r="K131" s="8"/>
      <c r="M131" s="9"/>
      <c r="N131"/>
      <c r="S131" s="1"/>
      <c r="T131"/>
    </row>
    <row r="132" spans="2:10" ht="12.75">
      <c r="B132" s="116">
        <v>4</v>
      </c>
      <c r="C132" s="270" t="str">
        <f>VLOOKUP(CONCATENATE($B132,"  ",$C$128),$E$5:$O$87,3,FALSE)</f>
        <v>Krejčiříková Kateřina</v>
      </c>
      <c r="D132" s="271"/>
      <c r="E132" s="4">
        <f>VLOOKUP(CONCATENATE($B132,"  ",$C$128),$E$5:$O$87,4,FALSE)</f>
        <v>1972</v>
      </c>
      <c r="F132" s="268" t="str">
        <f>VLOOKUP(CONCATENATE($B132,"  ",$C$128),$E$5:$O$87,5,FALSE)</f>
        <v>Svatá Kateřina</v>
      </c>
      <c r="G132" s="269"/>
      <c r="H132" s="110">
        <f>VLOOKUP(CONCATENATE($B132,"  ",$C$128),$E$5:$O$87,9,FALSE)</f>
        <v>0.03230324074074076</v>
      </c>
      <c r="I132" s="258">
        <f>VLOOKUP(CONCATENATE($B132,"  ",$C$128),$E$5:$O$87,2,FALSE)</f>
        <v>60</v>
      </c>
      <c r="J132" s="4">
        <f>VLOOKUP(CONCATENATE($B132,"  ",$C$128),$E$5:$O$87,7,FALSE)</f>
        <v>50</v>
      </c>
    </row>
    <row r="133" spans="2:10" ht="12.75">
      <c r="B133" s="116">
        <v>5</v>
      </c>
      <c r="C133" s="270" t="str">
        <f>VLOOKUP(CONCATENATE($B133,"  ",$C$128),$E$5:$O$87,3,FALSE)</f>
        <v>Klimešová Daniela</v>
      </c>
      <c r="D133" s="271"/>
      <c r="E133" s="4">
        <f>VLOOKUP(CONCATENATE($B133,"  ",$C$128),$E$5:$O$87,4,FALSE)</f>
        <v>1973</v>
      </c>
      <c r="F133" s="268" t="str">
        <f>VLOOKUP(CONCATENATE($B133,"  ",$C$128),$E$5:$O$87,5,FALSE)</f>
        <v>Skalice nad Svitavou</v>
      </c>
      <c r="G133" s="269"/>
      <c r="H133" s="110">
        <f>VLOOKUP(CONCATENATE($B133,"  ",$C$128),$E$5:$O$87,9,FALSE)</f>
        <v>0.03244212962962967</v>
      </c>
      <c r="I133" s="258">
        <f>VLOOKUP(CONCATENATE($B133,"  ",$C$128),$E$5:$O$87,2,FALSE)</f>
        <v>61</v>
      </c>
      <c r="J133" s="4">
        <f>VLOOKUP(CONCATENATE($B133,"  ",$C$128),$E$5:$O$87,7,FALSE)</f>
        <v>48</v>
      </c>
    </row>
    <row r="134" spans="2:10" ht="12.75">
      <c r="B134" s="108"/>
      <c r="C134" s="109" t="s">
        <v>61</v>
      </c>
      <c r="D134" s="117">
        <f>Startovka!A293</f>
        <v>75</v>
      </c>
      <c r="F134" s="9"/>
      <c r="G134" s="9"/>
      <c r="J134" s="2"/>
    </row>
    <row r="135" spans="2:10" ht="12.75">
      <c r="B135" s="116">
        <v>1</v>
      </c>
      <c r="C135" s="266" t="str">
        <f>G5</f>
        <v>Grün Vojtěch</v>
      </c>
      <c r="D135" s="267"/>
      <c r="E135" s="4">
        <f aca="true" t="shared" si="14" ref="E135:F139">H5</f>
        <v>1992</v>
      </c>
      <c r="F135" s="268" t="str">
        <f t="shared" si="14"/>
        <v>AC Okrouhlá </v>
      </c>
      <c r="G135" s="269"/>
      <c r="H135" s="110">
        <f>M5</f>
        <v>0.02109953703703704</v>
      </c>
      <c r="I135" s="258" t="str">
        <f aca="true" t="shared" si="15" ref="I135:J139">J5</f>
        <v>J</v>
      </c>
      <c r="J135" s="4">
        <f t="shared" si="15"/>
        <v>9</v>
      </c>
    </row>
    <row r="136" spans="2:10" ht="12.75">
      <c r="B136" s="116">
        <v>2</v>
      </c>
      <c r="C136" s="266" t="str">
        <f>G6</f>
        <v>Boháček Petr</v>
      </c>
      <c r="D136" s="267"/>
      <c r="E136" s="4">
        <f t="shared" si="14"/>
        <v>1974</v>
      </c>
      <c r="F136" s="268" t="str">
        <f t="shared" si="14"/>
        <v>AUTO RZ Boskovice</v>
      </c>
      <c r="G136" s="269"/>
      <c r="H136" s="110">
        <f>M6</f>
        <v>0.021203703703703836</v>
      </c>
      <c r="I136" s="258" t="str">
        <f t="shared" si="15"/>
        <v>M</v>
      </c>
      <c r="J136" s="4">
        <f t="shared" si="15"/>
        <v>27</v>
      </c>
    </row>
    <row r="137" spans="2:10" ht="12.75">
      <c r="B137" s="116">
        <v>3</v>
      </c>
      <c r="C137" s="266" t="str">
        <f>G7</f>
        <v>Dolák Hynek</v>
      </c>
      <c r="D137" s="267"/>
      <c r="E137" s="4">
        <f t="shared" si="14"/>
        <v>1972</v>
      </c>
      <c r="F137" s="268" t="str">
        <f t="shared" si="14"/>
        <v>Blansko</v>
      </c>
      <c r="G137" s="269"/>
      <c r="H137" s="110">
        <f>M7</f>
        <v>0.021504629629629735</v>
      </c>
      <c r="I137" s="258" t="str">
        <f t="shared" si="15"/>
        <v>MV1</v>
      </c>
      <c r="J137" s="4">
        <f t="shared" si="15"/>
        <v>32</v>
      </c>
    </row>
    <row r="138" spans="2:10" ht="12.75">
      <c r="B138" s="116">
        <v>4</v>
      </c>
      <c r="C138" s="266" t="str">
        <f>G8</f>
        <v>Večeřa Tomáš</v>
      </c>
      <c r="D138" s="267"/>
      <c r="E138" s="4">
        <f t="shared" si="14"/>
        <v>1989</v>
      </c>
      <c r="F138" s="268" t="str">
        <f t="shared" si="14"/>
        <v>BCK Relax Olešnice</v>
      </c>
      <c r="G138" s="269"/>
      <c r="H138" s="110">
        <f>M8</f>
        <v>0.02172453703703714</v>
      </c>
      <c r="I138" s="258" t="str">
        <f t="shared" si="15"/>
        <v>M</v>
      </c>
      <c r="J138" s="4">
        <f t="shared" si="15"/>
        <v>24</v>
      </c>
    </row>
    <row r="139" spans="2:10" ht="12.75">
      <c r="B139" s="116">
        <v>5</v>
      </c>
      <c r="C139" s="266" t="str">
        <f>G9</f>
        <v>Nováček Michal</v>
      </c>
      <c r="D139" s="267"/>
      <c r="E139" s="4">
        <f t="shared" si="14"/>
        <v>1993</v>
      </c>
      <c r="F139" s="268" t="str">
        <f t="shared" si="14"/>
        <v>Uni Brno</v>
      </c>
      <c r="G139" s="269"/>
      <c r="H139" s="110">
        <f>M9</f>
        <v>0.021828703703703822</v>
      </c>
      <c r="I139" s="258" t="str">
        <f t="shared" si="15"/>
        <v>J</v>
      </c>
      <c r="J139" s="4">
        <f t="shared" si="15"/>
        <v>23</v>
      </c>
    </row>
  </sheetData>
  <sheetProtection/>
  <mergeCells count="14">
    <mergeCell ref="C97:D97"/>
    <mergeCell ref="F97:G97"/>
    <mergeCell ref="C94:D94"/>
    <mergeCell ref="F94:G94"/>
    <mergeCell ref="C95:D95"/>
    <mergeCell ref="F95:G95"/>
    <mergeCell ref="C96:D96"/>
    <mergeCell ref="F96:G96"/>
    <mergeCell ref="C93:D93"/>
    <mergeCell ref="F93:G93"/>
    <mergeCell ref="F1:O1"/>
    <mergeCell ref="F2:O2"/>
    <mergeCell ref="B90:J90"/>
    <mergeCell ref="B91:J91"/>
  </mergeCells>
  <conditionalFormatting sqref="I14:I79">
    <cfRule type="cellIs" priority="2" dxfId="12" operator="equal" stopIfTrue="1">
      <formula>0</formula>
    </cfRule>
  </conditionalFormatting>
  <conditionalFormatting sqref="H22">
    <cfRule type="cellIs" priority="1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W13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7" customWidth="1"/>
    <col min="4" max="4" width="10.125" style="87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5">
      <c r="F2" s="284" t="s">
        <v>538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42.7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46</v>
      </c>
      <c r="P3"/>
      <c r="Q3"/>
      <c r="T3" s="104" t="s">
        <v>47</v>
      </c>
    </row>
    <row r="4" spans="2:20" ht="14.25" customHeight="1" thickBot="1">
      <c r="B4" s="6" t="s">
        <v>470</v>
      </c>
      <c r="C4" s="222"/>
      <c r="D4" s="112">
        <f aca="true" t="shared" si="0" ref="D4:D35">M4</f>
        <v>0</v>
      </c>
      <c r="E4" s="7"/>
      <c r="F4" s="8"/>
      <c r="G4" s="5"/>
      <c r="H4" s="5"/>
      <c r="I4" s="9"/>
      <c r="J4" s="2"/>
      <c r="K4"/>
      <c r="M4" s="261">
        <f aca="true" t="shared" si="1" ref="M4:M35">C4-$C$4</f>
        <v>0</v>
      </c>
      <c r="N4"/>
      <c r="S4" t="s">
        <v>64</v>
      </c>
      <c r="T4" s="105" t="s">
        <v>10</v>
      </c>
    </row>
    <row r="5" spans="1:21" ht="12.75" customHeight="1">
      <c r="A5" s="10" t="e">
        <f>MATCH(K5,$K$3:K4,0)</f>
        <v>#N/A</v>
      </c>
      <c r="B5" s="88">
        <v>19</v>
      </c>
      <c r="C5" s="223"/>
      <c r="D5" s="112">
        <f t="shared" si="0"/>
        <v>0</v>
      </c>
      <c r="E5" s="2" t="e">
        <f aca="true" t="shared" si="2" ref="E5:E36">CONCATENATE(TEXT(L5,0),"  ",J5)</f>
        <v>#N/A</v>
      </c>
      <c r="F5" s="90">
        <v>1</v>
      </c>
      <c r="G5" s="91" t="e">
        <f>VLOOKUP($K5,Startovka!$D$3:$J$292,4,FALSE())</f>
        <v>#N/A</v>
      </c>
      <c r="H5" s="92" t="e">
        <f>VLOOKUP($K5,Startovka!$D$3:$J$292,5,FALSE())</f>
        <v>#N/A</v>
      </c>
      <c r="I5" s="93" t="e">
        <f>VLOOKUP($K5,Startovka!$D$3:$J$292,7,FALSE())</f>
        <v>#N/A</v>
      </c>
      <c r="J5" s="92" t="e">
        <f>VLOOKUP($K5,Startovka!$D$3:$J$292,6,FALSE())</f>
        <v>#N/A</v>
      </c>
      <c r="K5" s="92">
        <f aca="true" t="shared" si="3" ref="K5:K36">VALUE(B5)</f>
        <v>19</v>
      </c>
      <c r="L5" s="92">
        <f>COUNTIF(J$4:J5,J5)</f>
        <v>1</v>
      </c>
      <c r="M5" s="113">
        <f t="shared" si="1"/>
        <v>0</v>
      </c>
      <c r="N5" s="91"/>
      <c r="O5" s="94" t="e">
        <f aca="true" t="shared" si="4" ref="O5:O36">IF(P5="M",VLOOKUP(Q5,$R$5:$T$79,2,FALSE),VLOOKUP(Q5,$R$5:$T$79,3,FALSE))</f>
        <v>#N/A</v>
      </c>
      <c r="P5" t="e">
        <f aca="true" t="shared" si="5" ref="P5:P36">LEFT(J5,1)</f>
        <v>#N/A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2.75">
      <c r="A6" s="10" t="e">
        <f>MATCH(K6,$K$3:K5,0)</f>
        <v>#N/A</v>
      </c>
      <c r="B6" s="88">
        <v>20</v>
      </c>
      <c r="C6" s="223"/>
      <c r="D6" s="112">
        <f t="shared" si="0"/>
        <v>0</v>
      </c>
      <c r="E6" s="2" t="e">
        <f t="shared" si="2"/>
        <v>#N/A</v>
      </c>
      <c r="F6" s="95">
        <v>2</v>
      </c>
      <c r="G6" s="3" t="e">
        <f>VLOOKUP($K6,Startovka!$D$3:$J$292,4,FALSE())</f>
        <v>#N/A</v>
      </c>
      <c r="H6" s="4" t="e">
        <f>VLOOKUP($K6,Startovka!$D$3:$J$292,5,FALSE())</f>
        <v>#N/A</v>
      </c>
      <c r="I6" s="89" t="e">
        <f>VLOOKUP($K6,Startovka!$D$3:$J$292,7,FALSE())</f>
        <v>#N/A</v>
      </c>
      <c r="J6" s="4" t="e">
        <f>VLOOKUP($K6,Startovka!$D$3:$J$292,6,FALSE())</f>
        <v>#N/A</v>
      </c>
      <c r="K6" s="4">
        <f t="shared" si="3"/>
        <v>20</v>
      </c>
      <c r="L6" s="4">
        <f>COUNTIF(J$4:J6,J6)</f>
        <v>2</v>
      </c>
      <c r="M6" s="114">
        <f t="shared" si="1"/>
        <v>0</v>
      </c>
      <c r="N6" s="114">
        <f aca="true" t="shared" si="6" ref="N6:N37">M6-$M$5</f>
        <v>0</v>
      </c>
      <c r="O6" s="96" t="e">
        <f t="shared" si="4"/>
        <v>#N/A</v>
      </c>
      <c r="P6" t="e">
        <f t="shared" si="5"/>
        <v>#N/A</v>
      </c>
      <c r="Q6">
        <f>COUNTIF(P$5:P6,P6)</f>
        <v>2</v>
      </c>
      <c r="R6" s="263">
        <v>2</v>
      </c>
      <c r="S6" s="263">
        <v>76</v>
      </c>
      <c r="T6" s="263">
        <v>36</v>
      </c>
      <c r="U6" s="263"/>
    </row>
    <row r="7" spans="1:21" ht="12.75" customHeight="1">
      <c r="A7" s="10" t="e">
        <f>MATCH(K7,$K$3:K6,0)</f>
        <v>#N/A</v>
      </c>
      <c r="B7" s="88">
        <v>21</v>
      </c>
      <c r="C7" s="223"/>
      <c r="D7" s="112">
        <f t="shared" si="0"/>
        <v>0</v>
      </c>
      <c r="E7" s="2" t="e">
        <f t="shared" si="2"/>
        <v>#N/A</v>
      </c>
      <c r="F7" s="95">
        <v>3</v>
      </c>
      <c r="G7" s="3" t="e">
        <f>VLOOKUP($K7,Startovka!$D$3:$J$292,4,FALSE())</f>
        <v>#N/A</v>
      </c>
      <c r="H7" s="4" t="e">
        <f>VLOOKUP($K7,Startovka!$D$3:$J$292,5,FALSE())</f>
        <v>#N/A</v>
      </c>
      <c r="I7" s="89" t="e">
        <f>VLOOKUP($K7,Startovka!$D$3:$J$292,7,FALSE())</f>
        <v>#N/A</v>
      </c>
      <c r="J7" s="4" t="e">
        <f>VLOOKUP($K7,Startovka!$D$3:$J$292,6,FALSE())</f>
        <v>#N/A</v>
      </c>
      <c r="K7" s="4">
        <f t="shared" si="3"/>
        <v>21</v>
      </c>
      <c r="L7" s="4">
        <f>COUNTIF(J$4:J7,J7)</f>
        <v>3</v>
      </c>
      <c r="M7" s="114">
        <f t="shared" si="1"/>
        <v>0</v>
      </c>
      <c r="N7" s="114">
        <f t="shared" si="6"/>
        <v>0</v>
      </c>
      <c r="O7" s="96" t="e">
        <f t="shared" si="4"/>
        <v>#N/A</v>
      </c>
      <c r="P7" t="e">
        <f t="shared" si="5"/>
        <v>#N/A</v>
      </c>
      <c r="Q7">
        <f>COUNTIF(P$5:P7,P7)</f>
        <v>3</v>
      </c>
      <c r="R7" s="263">
        <v>3</v>
      </c>
      <c r="S7" s="263">
        <v>73</v>
      </c>
      <c r="T7" s="263">
        <v>33</v>
      </c>
      <c r="U7" s="263"/>
    </row>
    <row r="8" spans="1:21" ht="12.75">
      <c r="A8" s="10" t="e">
        <f>MATCH(K8,$K$3:K7,0)</f>
        <v>#N/A</v>
      </c>
      <c r="B8" s="88"/>
      <c r="C8" s="223"/>
      <c r="D8" s="112">
        <f t="shared" si="0"/>
        <v>0</v>
      </c>
      <c r="E8" s="2" t="e">
        <f t="shared" si="2"/>
        <v>#N/A</v>
      </c>
      <c r="F8" s="95">
        <v>4</v>
      </c>
      <c r="G8" s="3" t="e">
        <f>VLOOKUP($K8,Startovka!$D$3:$J$292,4,FALSE())</f>
        <v>#N/A</v>
      </c>
      <c r="H8" s="4" t="e">
        <f>VLOOKUP($K8,Startovka!$D$3:$J$292,5,FALSE())</f>
        <v>#N/A</v>
      </c>
      <c r="I8" s="89" t="e">
        <f>VLOOKUP($K8,Startovka!$D$3:$J$292,7,FALSE())</f>
        <v>#N/A</v>
      </c>
      <c r="J8" s="4" t="e">
        <f>VLOOKUP($K8,Startovka!$D$3:$J$292,6,FALSE())</f>
        <v>#N/A</v>
      </c>
      <c r="K8" s="4">
        <f t="shared" si="3"/>
        <v>0</v>
      </c>
      <c r="L8" s="4">
        <f>COUNTIF(J$4:J8,J8)</f>
        <v>4</v>
      </c>
      <c r="M8" s="114">
        <f t="shared" si="1"/>
        <v>0</v>
      </c>
      <c r="N8" s="114">
        <f t="shared" si="6"/>
        <v>0</v>
      </c>
      <c r="O8" s="96" t="e">
        <f t="shared" si="4"/>
        <v>#N/A</v>
      </c>
      <c r="P8" t="e">
        <f t="shared" si="5"/>
        <v>#N/A</v>
      </c>
      <c r="Q8">
        <f>COUNTIF(P$5:P8,P8)</f>
        <v>4</v>
      </c>
      <c r="R8" s="263">
        <v>4</v>
      </c>
      <c r="S8" s="263">
        <v>71</v>
      </c>
      <c r="T8" s="263">
        <v>31</v>
      </c>
      <c r="U8" s="263"/>
    </row>
    <row r="9" spans="1:21" ht="12.75" customHeight="1">
      <c r="A9" s="10">
        <f>MATCH(K9,$K$3:K8,0)</f>
        <v>6</v>
      </c>
      <c r="B9" s="88"/>
      <c r="C9" s="223"/>
      <c r="D9" s="112">
        <f t="shared" si="0"/>
        <v>0</v>
      </c>
      <c r="E9" s="2" t="e">
        <f t="shared" si="2"/>
        <v>#N/A</v>
      </c>
      <c r="F9" s="95">
        <v>5</v>
      </c>
      <c r="G9" s="3" t="e">
        <f>VLOOKUP($K9,Startovka!$D$3:$J$292,4,FALSE())</f>
        <v>#N/A</v>
      </c>
      <c r="H9" s="4" t="e">
        <f>VLOOKUP($K9,Startovka!$D$3:$J$292,5,FALSE())</f>
        <v>#N/A</v>
      </c>
      <c r="I9" s="89" t="e">
        <f>VLOOKUP($K9,Startovka!$D$3:$J$292,7,FALSE())</f>
        <v>#N/A</v>
      </c>
      <c r="J9" s="4" t="e">
        <f>VLOOKUP($K9,Startovka!$D$3:$J$292,6,FALSE())</f>
        <v>#N/A</v>
      </c>
      <c r="K9" s="4">
        <f t="shared" si="3"/>
        <v>0</v>
      </c>
      <c r="L9" s="4">
        <f>COUNTIF(J$4:J9,J9)</f>
        <v>5</v>
      </c>
      <c r="M9" s="114">
        <f t="shared" si="1"/>
        <v>0</v>
      </c>
      <c r="N9" s="114">
        <f t="shared" si="6"/>
        <v>0</v>
      </c>
      <c r="O9" s="96" t="e">
        <f t="shared" si="4"/>
        <v>#N/A</v>
      </c>
      <c r="P9" t="e">
        <f t="shared" si="5"/>
        <v>#N/A</v>
      </c>
      <c r="Q9">
        <f>COUNTIF(P$5:P9,P9)</f>
        <v>5</v>
      </c>
      <c r="R9" s="263">
        <v>5</v>
      </c>
      <c r="S9" s="263">
        <v>70</v>
      </c>
      <c r="T9" s="263">
        <v>30</v>
      </c>
      <c r="U9" s="263"/>
    </row>
    <row r="10" spans="1:21" ht="12.75">
      <c r="A10" s="10">
        <f>MATCH(K10,$K$3:K9,0)</f>
        <v>6</v>
      </c>
      <c r="B10" s="88"/>
      <c r="C10" s="223"/>
      <c r="D10" s="112">
        <f t="shared" si="0"/>
        <v>0</v>
      </c>
      <c r="E10" s="2" t="e">
        <f t="shared" si="2"/>
        <v>#N/A</v>
      </c>
      <c r="F10" s="95">
        <v>6</v>
      </c>
      <c r="G10" s="3" t="e">
        <f>VLOOKUP($K10,Startovka!$D$3:$J$292,4,FALSE())</f>
        <v>#N/A</v>
      </c>
      <c r="H10" s="4" t="e">
        <f>VLOOKUP($K10,Startovka!$D$3:$J$292,5,FALSE())</f>
        <v>#N/A</v>
      </c>
      <c r="I10" s="89" t="e">
        <f>VLOOKUP($K10,Startovka!$D$3:$J$292,7,FALSE())</f>
        <v>#N/A</v>
      </c>
      <c r="J10" s="4" t="e">
        <f>VLOOKUP($K10,Startovka!$D$3:$J$292,6,FALSE())</f>
        <v>#N/A</v>
      </c>
      <c r="K10" s="4">
        <f t="shared" si="3"/>
        <v>0</v>
      </c>
      <c r="L10" s="4">
        <f>COUNTIF(J$4:J10,J10)</f>
        <v>6</v>
      </c>
      <c r="M10" s="114">
        <f t="shared" si="1"/>
        <v>0</v>
      </c>
      <c r="N10" s="114">
        <f t="shared" si="6"/>
        <v>0</v>
      </c>
      <c r="O10" s="96" t="e">
        <f t="shared" si="4"/>
        <v>#N/A</v>
      </c>
      <c r="P10" t="e">
        <f t="shared" si="5"/>
        <v>#N/A</v>
      </c>
      <c r="Q10">
        <f>COUNTIF(P$5:P10,P10)</f>
        <v>6</v>
      </c>
      <c r="R10" s="263">
        <v>6</v>
      </c>
      <c r="S10" s="263">
        <v>69</v>
      </c>
      <c r="T10" s="263">
        <v>29</v>
      </c>
      <c r="U10" s="263"/>
    </row>
    <row r="11" spans="1:21" ht="12.75" customHeight="1">
      <c r="A11" s="10">
        <f>MATCH(K11,$K$3:K10,0)</f>
        <v>6</v>
      </c>
      <c r="B11" s="88"/>
      <c r="C11" s="223"/>
      <c r="D11" s="112">
        <f t="shared" si="0"/>
        <v>0</v>
      </c>
      <c r="E11" s="2" t="e">
        <f t="shared" si="2"/>
        <v>#N/A</v>
      </c>
      <c r="F11" s="95">
        <v>7</v>
      </c>
      <c r="G11" s="3" t="e">
        <f>VLOOKUP($K11,Startovka!$D$3:$J$292,4,FALSE())</f>
        <v>#N/A</v>
      </c>
      <c r="H11" s="4" t="e">
        <f>VLOOKUP($K11,Startovka!$D$3:$J$292,5,FALSE())</f>
        <v>#N/A</v>
      </c>
      <c r="I11" s="89" t="e">
        <f>VLOOKUP($K11,Startovka!$D$3:$J$292,7,FALSE())</f>
        <v>#N/A</v>
      </c>
      <c r="J11" s="4" t="e">
        <f>VLOOKUP($K11,Startovka!$D$3:$J$292,6,FALSE())</f>
        <v>#N/A</v>
      </c>
      <c r="K11" s="4">
        <f t="shared" si="3"/>
        <v>0</v>
      </c>
      <c r="L11" s="4">
        <f>COUNTIF(J$4:J11,J11)</f>
        <v>7</v>
      </c>
      <c r="M11" s="114">
        <f t="shared" si="1"/>
        <v>0</v>
      </c>
      <c r="N11" s="114">
        <f t="shared" si="6"/>
        <v>0</v>
      </c>
      <c r="O11" s="96" t="e">
        <f t="shared" si="4"/>
        <v>#N/A</v>
      </c>
      <c r="P11" t="e">
        <f t="shared" si="5"/>
        <v>#N/A</v>
      </c>
      <c r="Q11">
        <f>COUNTIF(P$5:P11,P11)</f>
        <v>7</v>
      </c>
      <c r="R11" s="263">
        <v>7</v>
      </c>
      <c r="S11" s="263">
        <v>68</v>
      </c>
      <c r="T11" s="263">
        <v>28</v>
      </c>
      <c r="U11" s="263"/>
    </row>
    <row r="12" spans="1:21" ht="12.75">
      <c r="A12" s="10">
        <f>MATCH(K12,$K$3:K11,0)</f>
        <v>6</v>
      </c>
      <c r="B12" s="88"/>
      <c r="C12" s="223"/>
      <c r="D12" s="112">
        <f t="shared" si="0"/>
        <v>0</v>
      </c>
      <c r="E12" s="2" t="e">
        <f t="shared" si="2"/>
        <v>#N/A</v>
      </c>
      <c r="F12" s="95">
        <v>8</v>
      </c>
      <c r="G12" s="3" t="e">
        <f>VLOOKUP($K12,Startovka!$D$3:$J$292,4,FALSE())</f>
        <v>#N/A</v>
      </c>
      <c r="H12" s="4" t="e">
        <f>VLOOKUP($K12,Startovka!$D$3:$J$292,5,FALSE())</f>
        <v>#N/A</v>
      </c>
      <c r="I12" s="89" t="e">
        <f>VLOOKUP($K12,Startovka!$D$3:$J$292,7,FALSE())</f>
        <v>#N/A</v>
      </c>
      <c r="J12" s="4" t="e">
        <f>VLOOKUP($K12,Startovka!$D$3:$J$292,6,FALSE())</f>
        <v>#N/A</v>
      </c>
      <c r="K12" s="4">
        <f t="shared" si="3"/>
        <v>0</v>
      </c>
      <c r="L12" s="4">
        <f>COUNTIF(J$4:J12,J12)</f>
        <v>8</v>
      </c>
      <c r="M12" s="114">
        <f t="shared" si="1"/>
        <v>0</v>
      </c>
      <c r="N12" s="114">
        <f t="shared" si="6"/>
        <v>0</v>
      </c>
      <c r="O12" s="96" t="e">
        <f t="shared" si="4"/>
        <v>#N/A</v>
      </c>
      <c r="P12" t="e">
        <f t="shared" si="5"/>
        <v>#N/A</v>
      </c>
      <c r="Q12">
        <f>COUNTIF(P$5:P12,P12)</f>
        <v>8</v>
      </c>
      <c r="R12" s="263">
        <v>8</v>
      </c>
      <c r="S12" s="263">
        <v>67</v>
      </c>
      <c r="T12" s="263">
        <v>27</v>
      </c>
      <c r="U12" s="263"/>
    </row>
    <row r="13" spans="1:21" ht="12.75">
      <c r="A13" s="10">
        <f>MATCH(K13,$K$3:K12,0)</f>
        <v>6</v>
      </c>
      <c r="B13" s="88"/>
      <c r="C13" s="223"/>
      <c r="D13" s="112">
        <f t="shared" si="0"/>
        <v>0</v>
      </c>
      <c r="E13" s="2" t="e">
        <f t="shared" si="2"/>
        <v>#N/A</v>
      </c>
      <c r="F13" s="95">
        <v>9</v>
      </c>
      <c r="G13" s="3" t="e">
        <f>VLOOKUP($K13,Startovka!$D$3:$J$292,4,FALSE())</f>
        <v>#N/A</v>
      </c>
      <c r="H13" s="4" t="e">
        <f>VLOOKUP($K13,Startovka!$D$3:$J$292,5,FALSE())</f>
        <v>#N/A</v>
      </c>
      <c r="I13" s="89" t="e">
        <f>VLOOKUP($K13,Startovka!$D$3:$J$292,7,FALSE())</f>
        <v>#N/A</v>
      </c>
      <c r="J13" s="4" t="e">
        <f>VLOOKUP($K13,Startovka!$D$3:$J$292,6,FALSE())</f>
        <v>#N/A</v>
      </c>
      <c r="K13" s="4">
        <f t="shared" si="3"/>
        <v>0</v>
      </c>
      <c r="L13" s="4">
        <f>COUNTIF(J$4:J13,J13)</f>
        <v>9</v>
      </c>
      <c r="M13" s="114">
        <f t="shared" si="1"/>
        <v>0</v>
      </c>
      <c r="N13" s="114">
        <f t="shared" si="6"/>
        <v>0</v>
      </c>
      <c r="O13" s="96" t="e">
        <f t="shared" si="4"/>
        <v>#N/A</v>
      </c>
      <c r="P13" t="e">
        <f t="shared" si="5"/>
        <v>#N/A</v>
      </c>
      <c r="Q13">
        <f>COUNTIF(P$5:P13,P13)</f>
        <v>9</v>
      </c>
      <c r="R13" s="263">
        <v>9</v>
      </c>
      <c r="S13" s="263">
        <v>66</v>
      </c>
      <c r="T13" s="263">
        <v>26</v>
      </c>
      <c r="U13" s="263"/>
    </row>
    <row r="14" spans="1:21" ht="12.75">
      <c r="A14" s="10">
        <f>MATCH(K14,$K$3:K13,0)</f>
        <v>6</v>
      </c>
      <c r="B14" s="88"/>
      <c r="C14" s="223"/>
      <c r="D14" s="112">
        <f t="shared" si="0"/>
        <v>0</v>
      </c>
      <c r="E14" s="2" t="e">
        <f t="shared" si="2"/>
        <v>#N/A</v>
      </c>
      <c r="F14" s="95">
        <v>10</v>
      </c>
      <c r="G14" s="3" t="e">
        <f>VLOOKUP($K14,Startovka!$D$3:$J$292,4,FALSE())</f>
        <v>#N/A</v>
      </c>
      <c r="H14" s="4" t="e">
        <f>VLOOKUP($K14,Startovka!$D$3:$J$292,5,FALSE())</f>
        <v>#N/A</v>
      </c>
      <c r="I14" s="89" t="e">
        <f>VLOOKUP($K14,Startovka!$D$3:$J$292,7,FALSE())</f>
        <v>#N/A</v>
      </c>
      <c r="J14" s="4" t="e">
        <f>VLOOKUP($K14,Startovka!$D$3:$J$292,6,FALSE())</f>
        <v>#N/A</v>
      </c>
      <c r="K14" s="4">
        <f t="shared" si="3"/>
        <v>0</v>
      </c>
      <c r="L14" s="4">
        <f>COUNTIF(J$4:J14,J14)</f>
        <v>10</v>
      </c>
      <c r="M14" s="114">
        <f t="shared" si="1"/>
        <v>0</v>
      </c>
      <c r="N14" s="114">
        <f t="shared" si="6"/>
        <v>0</v>
      </c>
      <c r="O14" s="96" t="e">
        <f t="shared" si="4"/>
        <v>#N/A</v>
      </c>
      <c r="P14" t="e">
        <f t="shared" si="5"/>
        <v>#N/A</v>
      </c>
      <c r="Q14">
        <f>COUNTIF(P$5:P14,P14)</f>
        <v>10</v>
      </c>
      <c r="R14" s="263">
        <v>10</v>
      </c>
      <c r="S14" s="263">
        <v>65</v>
      </c>
      <c r="T14" s="263">
        <v>25</v>
      </c>
      <c r="U14" s="263"/>
    </row>
    <row r="15" spans="1:21" ht="12.75">
      <c r="A15" s="10">
        <f>MATCH(K15,$K$3:K14,0)</f>
        <v>6</v>
      </c>
      <c r="B15" s="88"/>
      <c r="C15" s="223"/>
      <c r="D15" s="112">
        <f t="shared" si="0"/>
        <v>0</v>
      </c>
      <c r="E15" s="2" t="e">
        <f t="shared" si="2"/>
        <v>#N/A</v>
      </c>
      <c r="F15" s="95">
        <v>11</v>
      </c>
      <c r="G15" s="3" t="e">
        <f>VLOOKUP($K15,Startovka!$D$3:$J$292,4,FALSE())</f>
        <v>#N/A</v>
      </c>
      <c r="H15" s="4" t="e">
        <f>VLOOKUP($K15,Startovka!$D$3:$J$292,5,FALSE())</f>
        <v>#N/A</v>
      </c>
      <c r="I15" s="89" t="e">
        <f>VLOOKUP($K15,Startovka!$D$3:$J$292,7,FALSE())</f>
        <v>#N/A</v>
      </c>
      <c r="J15" s="4" t="e">
        <f>VLOOKUP($K15,Startovka!$D$3:$J$292,6,FALSE())</f>
        <v>#N/A</v>
      </c>
      <c r="K15" s="4">
        <f t="shared" si="3"/>
        <v>0</v>
      </c>
      <c r="L15" s="4">
        <f>COUNTIF(J$4:J15,J15)</f>
        <v>11</v>
      </c>
      <c r="M15" s="114">
        <f t="shared" si="1"/>
        <v>0</v>
      </c>
      <c r="N15" s="114">
        <f t="shared" si="6"/>
        <v>0</v>
      </c>
      <c r="O15" s="96" t="e">
        <f t="shared" si="4"/>
        <v>#N/A</v>
      </c>
      <c r="P15" t="e">
        <f t="shared" si="5"/>
        <v>#N/A</v>
      </c>
      <c r="Q15">
        <f>COUNTIF(P$5:P15,P15)</f>
        <v>11</v>
      </c>
      <c r="R15" s="263">
        <v>11</v>
      </c>
      <c r="S15" s="263">
        <v>64</v>
      </c>
      <c r="T15" s="263">
        <v>24</v>
      </c>
      <c r="U15" s="263"/>
    </row>
    <row r="16" spans="1:21" ht="12.75" customHeight="1">
      <c r="A16" s="10">
        <f>MATCH(K16,$K$3:K15,0)</f>
        <v>6</v>
      </c>
      <c r="B16" s="88"/>
      <c r="C16" s="223"/>
      <c r="D16" s="112">
        <f t="shared" si="0"/>
        <v>0</v>
      </c>
      <c r="E16" s="2" t="e">
        <f t="shared" si="2"/>
        <v>#N/A</v>
      </c>
      <c r="F16" s="95">
        <v>12</v>
      </c>
      <c r="G16" s="3" t="e">
        <f>VLOOKUP($K16,Startovka!$D$3:$J$292,4,FALSE())</f>
        <v>#N/A</v>
      </c>
      <c r="H16" s="4" t="e">
        <f>VLOOKUP($K16,Startovka!$D$3:$J$292,5,FALSE())</f>
        <v>#N/A</v>
      </c>
      <c r="I16" s="89" t="e">
        <f>VLOOKUP($K16,Startovka!$D$3:$J$292,7,FALSE())</f>
        <v>#N/A</v>
      </c>
      <c r="J16" s="4" t="e">
        <f>VLOOKUP($K16,Startovka!$D$3:$J$292,6,FALSE())</f>
        <v>#N/A</v>
      </c>
      <c r="K16" s="4">
        <f t="shared" si="3"/>
        <v>0</v>
      </c>
      <c r="L16" s="4">
        <f>COUNTIF(J$4:J16,J16)</f>
        <v>12</v>
      </c>
      <c r="M16" s="114">
        <f t="shared" si="1"/>
        <v>0</v>
      </c>
      <c r="N16" s="114">
        <f t="shared" si="6"/>
        <v>0</v>
      </c>
      <c r="O16" s="96" t="e">
        <f t="shared" si="4"/>
        <v>#N/A</v>
      </c>
      <c r="P16" t="e">
        <f t="shared" si="5"/>
        <v>#N/A</v>
      </c>
      <c r="Q16">
        <f>COUNTIF(P$5:P16,P16)</f>
        <v>12</v>
      </c>
      <c r="R16" s="263">
        <v>12</v>
      </c>
      <c r="S16" s="263">
        <v>63</v>
      </c>
      <c r="T16" s="263">
        <v>23</v>
      </c>
      <c r="U16" s="263"/>
    </row>
    <row r="17" spans="1:21" ht="12.75">
      <c r="A17" s="10">
        <f>MATCH(K17,$K$3:K16,0)</f>
        <v>6</v>
      </c>
      <c r="B17" s="88"/>
      <c r="C17" s="223"/>
      <c r="D17" s="112">
        <f t="shared" si="0"/>
        <v>0</v>
      </c>
      <c r="E17" s="2" t="e">
        <f t="shared" si="2"/>
        <v>#N/A</v>
      </c>
      <c r="F17" s="95">
        <v>13</v>
      </c>
      <c r="G17" s="3" t="e">
        <f>VLOOKUP($K17,Startovka!$D$3:$J$292,4,FALSE())</f>
        <v>#N/A</v>
      </c>
      <c r="H17" s="4" t="e">
        <f>VLOOKUP($K17,Startovka!$D$3:$J$292,5,FALSE())</f>
        <v>#N/A</v>
      </c>
      <c r="I17" s="89" t="e">
        <f>VLOOKUP($K17,Startovka!$D$3:$J$292,7,FALSE())</f>
        <v>#N/A</v>
      </c>
      <c r="J17" s="4" t="e">
        <f>VLOOKUP($K17,Startovka!$D$3:$J$292,6,FALSE())</f>
        <v>#N/A</v>
      </c>
      <c r="K17" s="4">
        <f t="shared" si="3"/>
        <v>0</v>
      </c>
      <c r="L17" s="4">
        <f>COUNTIF(J$4:J17,J17)</f>
        <v>13</v>
      </c>
      <c r="M17" s="114">
        <f t="shared" si="1"/>
        <v>0</v>
      </c>
      <c r="N17" s="114">
        <f t="shared" si="6"/>
        <v>0</v>
      </c>
      <c r="O17" s="96" t="e">
        <f t="shared" si="4"/>
        <v>#N/A</v>
      </c>
      <c r="P17" t="e">
        <f t="shared" si="5"/>
        <v>#N/A</v>
      </c>
      <c r="Q17">
        <f>COUNTIF(P$5:P17,P17)</f>
        <v>13</v>
      </c>
      <c r="R17" s="263">
        <v>13</v>
      </c>
      <c r="S17" s="263">
        <v>62</v>
      </c>
      <c r="T17" s="263">
        <v>22</v>
      </c>
      <c r="U17" s="263"/>
    </row>
    <row r="18" spans="1:21" ht="12.75">
      <c r="A18" s="10">
        <f>MATCH(K18,$K$3:K17,0)</f>
        <v>6</v>
      </c>
      <c r="B18" s="88"/>
      <c r="C18" s="223"/>
      <c r="D18" s="112">
        <f t="shared" si="0"/>
        <v>0</v>
      </c>
      <c r="E18" s="2" t="e">
        <f t="shared" si="2"/>
        <v>#N/A</v>
      </c>
      <c r="F18" s="95">
        <v>14</v>
      </c>
      <c r="G18" s="3" t="e">
        <f>VLOOKUP($K18,Startovka!$D$3:$J$292,4,FALSE())</f>
        <v>#N/A</v>
      </c>
      <c r="H18" s="4" t="e">
        <f>VLOOKUP($K18,Startovka!$D$3:$J$292,5,FALSE())</f>
        <v>#N/A</v>
      </c>
      <c r="I18" s="89" t="e">
        <f>VLOOKUP($K18,Startovka!$D$3:$J$292,7,FALSE())</f>
        <v>#N/A</v>
      </c>
      <c r="J18" s="4" t="e">
        <f>VLOOKUP($K18,Startovka!$D$3:$J$292,6,FALSE())</f>
        <v>#N/A</v>
      </c>
      <c r="K18" s="4">
        <f t="shared" si="3"/>
        <v>0</v>
      </c>
      <c r="L18" s="4">
        <f>COUNTIF(J$4:J18,J18)</f>
        <v>14</v>
      </c>
      <c r="M18" s="114">
        <f t="shared" si="1"/>
        <v>0</v>
      </c>
      <c r="N18" s="114">
        <f t="shared" si="6"/>
        <v>0</v>
      </c>
      <c r="O18" s="96" t="e">
        <f t="shared" si="4"/>
        <v>#N/A</v>
      </c>
      <c r="P18" t="e">
        <f t="shared" si="5"/>
        <v>#N/A</v>
      </c>
      <c r="Q18">
        <f>COUNTIF(P$5:P18,P18)</f>
        <v>14</v>
      </c>
      <c r="R18" s="263">
        <v>14</v>
      </c>
      <c r="S18" s="263">
        <v>61</v>
      </c>
      <c r="T18" s="263">
        <v>21</v>
      </c>
      <c r="U18" s="263"/>
    </row>
    <row r="19" spans="1:21" ht="12.75">
      <c r="A19" s="10">
        <f>MATCH(K19,$K$3:K18,0)</f>
        <v>6</v>
      </c>
      <c r="B19" s="88"/>
      <c r="C19" s="223"/>
      <c r="D19" s="112">
        <f t="shared" si="0"/>
        <v>0</v>
      </c>
      <c r="E19" s="2" t="e">
        <f t="shared" si="2"/>
        <v>#N/A</v>
      </c>
      <c r="F19" s="95">
        <v>15</v>
      </c>
      <c r="G19" s="3" t="e">
        <f>VLOOKUP($K19,Startovka!$D$3:$J$292,4,FALSE())</f>
        <v>#N/A</v>
      </c>
      <c r="H19" s="4" t="e">
        <f>VLOOKUP($K19,Startovka!$D$3:$J$292,5,FALSE())</f>
        <v>#N/A</v>
      </c>
      <c r="I19" s="89" t="e">
        <f>VLOOKUP($K19,Startovka!$D$3:$J$292,7,FALSE())</f>
        <v>#N/A</v>
      </c>
      <c r="J19" s="4" t="e">
        <f>VLOOKUP($K19,Startovka!$D$3:$J$292,6,FALSE())</f>
        <v>#N/A</v>
      </c>
      <c r="K19" s="4">
        <f t="shared" si="3"/>
        <v>0</v>
      </c>
      <c r="L19" s="4">
        <f>COUNTIF(J$4:J19,J19)</f>
        <v>15</v>
      </c>
      <c r="M19" s="114">
        <f t="shared" si="1"/>
        <v>0</v>
      </c>
      <c r="N19" s="114">
        <f t="shared" si="6"/>
        <v>0</v>
      </c>
      <c r="O19" s="96" t="e">
        <f t="shared" si="4"/>
        <v>#N/A</v>
      </c>
      <c r="P19" t="e">
        <f t="shared" si="5"/>
        <v>#N/A</v>
      </c>
      <c r="Q19">
        <f>COUNTIF(P$5:P19,P19)</f>
        <v>15</v>
      </c>
      <c r="R19" s="263">
        <v>15</v>
      </c>
      <c r="S19" s="263">
        <v>60</v>
      </c>
      <c r="T19" s="263">
        <v>20</v>
      </c>
      <c r="U19" s="263"/>
    </row>
    <row r="20" spans="1:21" ht="12.75">
      <c r="A20" s="10">
        <f>MATCH(K20,$K$3:K19,0)</f>
        <v>6</v>
      </c>
      <c r="B20" s="88"/>
      <c r="C20" s="223"/>
      <c r="D20" s="112">
        <f t="shared" si="0"/>
        <v>0</v>
      </c>
      <c r="E20" s="2" t="e">
        <f t="shared" si="2"/>
        <v>#N/A</v>
      </c>
      <c r="F20" s="95">
        <v>16</v>
      </c>
      <c r="G20" s="3" t="e">
        <f>VLOOKUP($K20,Startovka!$D$3:$J$292,4,FALSE())</f>
        <v>#N/A</v>
      </c>
      <c r="H20" s="4" t="e">
        <f>VLOOKUP($K20,Startovka!$D$3:$J$292,5,FALSE())</f>
        <v>#N/A</v>
      </c>
      <c r="I20" s="89" t="e">
        <f>VLOOKUP($K20,Startovka!$D$3:$J$292,7,FALSE())</f>
        <v>#N/A</v>
      </c>
      <c r="J20" s="4" t="e">
        <f>VLOOKUP($K20,Startovka!$D$3:$J$292,6,FALSE())</f>
        <v>#N/A</v>
      </c>
      <c r="K20" s="4">
        <f t="shared" si="3"/>
        <v>0</v>
      </c>
      <c r="L20" s="4">
        <f>COUNTIF(J$4:J20,J20)</f>
        <v>16</v>
      </c>
      <c r="M20" s="114">
        <f t="shared" si="1"/>
        <v>0</v>
      </c>
      <c r="N20" s="114">
        <f t="shared" si="6"/>
        <v>0</v>
      </c>
      <c r="O20" s="96" t="e">
        <f t="shared" si="4"/>
        <v>#N/A</v>
      </c>
      <c r="P20" t="e">
        <f t="shared" si="5"/>
        <v>#N/A</v>
      </c>
      <c r="Q20">
        <f>COUNTIF(P$5:P20,P20)</f>
        <v>16</v>
      </c>
      <c r="R20" s="263">
        <v>16</v>
      </c>
      <c r="S20" s="263">
        <v>59</v>
      </c>
      <c r="T20" s="263">
        <v>19</v>
      </c>
      <c r="U20" s="263"/>
    </row>
    <row r="21" spans="1:21" ht="12.75">
      <c r="A21" s="10">
        <f>MATCH(K21,$K$3:K20,0)</f>
        <v>6</v>
      </c>
      <c r="B21" s="88"/>
      <c r="C21" s="223"/>
      <c r="D21" s="112">
        <f t="shared" si="0"/>
        <v>0</v>
      </c>
      <c r="E21" s="2" t="e">
        <f t="shared" si="2"/>
        <v>#N/A</v>
      </c>
      <c r="F21" s="95">
        <v>17</v>
      </c>
      <c r="G21" s="3" t="e">
        <f>VLOOKUP($K21,Startovka!$D$3:$J$292,4,FALSE())</f>
        <v>#N/A</v>
      </c>
      <c r="H21" s="4" t="e">
        <f>VLOOKUP($K21,Startovka!$D$3:$J$292,5,FALSE())</f>
        <v>#N/A</v>
      </c>
      <c r="I21" s="89" t="e">
        <f>VLOOKUP($K21,Startovka!$D$3:$J$292,7,FALSE())</f>
        <v>#N/A</v>
      </c>
      <c r="J21" s="4" t="e">
        <f>VLOOKUP($K21,Startovka!$D$3:$J$292,6,FALSE())</f>
        <v>#N/A</v>
      </c>
      <c r="K21" s="4">
        <f t="shared" si="3"/>
        <v>0</v>
      </c>
      <c r="L21" s="4">
        <f>COUNTIF(J$4:J21,J21)</f>
        <v>17</v>
      </c>
      <c r="M21" s="114">
        <f t="shared" si="1"/>
        <v>0</v>
      </c>
      <c r="N21" s="114">
        <f t="shared" si="6"/>
        <v>0</v>
      </c>
      <c r="O21" s="96" t="e">
        <f t="shared" si="4"/>
        <v>#N/A</v>
      </c>
      <c r="P21" t="e">
        <f t="shared" si="5"/>
        <v>#N/A</v>
      </c>
      <c r="Q21">
        <f>COUNTIF(P$5:P21,P21)</f>
        <v>17</v>
      </c>
      <c r="R21" s="263">
        <v>17</v>
      </c>
      <c r="S21" s="263">
        <v>58</v>
      </c>
      <c r="T21" s="263">
        <v>18</v>
      </c>
      <c r="U21" s="263"/>
    </row>
    <row r="22" spans="1:21" ht="12.75">
      <c r="A22" s="10">
        <f>MATCH(K22,$K$3:K21,0)</f>
        <v>6</v>
      </c>
      <c r="B22" s="88"/>
      <c r="C22" s="223"/>
      <c r="D22" s="112">
        <f t="shared" si="0"/>
        <v>0</v>
      </c>
      <c r="E22" s="2" t="e">
        <f t="shared" si="2"/>
        <v>#N/A</v>
      </c>
      <c r="F22" s="95">
        <v>18</v>
      </c>
      <c r="G22" s="3" t="e">
        <f>VLOOKUP($K22,Startovka!$D$3:$J$292,4,FALSE())</f>
        <v>#N/A</v>
      </c>
      <c r="H22" s="4" t="e">
        <f>VLOOKUP($K22,Startovka!$D$3:$J$292,5,FALSE())</f>
        <v>#N/A</v>
      </c>
      <c r="I22" s="89" t="e">
        <f>VLOOKUP($K22,Startovka!$D$3:$J$292,7,FALSE())</f>
        <v>#N/A</v>
      </c>
      <c r="J22" s="4" t="e">
        <f>VLOOKUP($K22,Startovka!$D$3:$J$292,6,FALSE())</f>
        <v>#N/A</v>
      </c>
      <c r="K22" s="4">
        <f t="shared" si="3"/>
        <v>0</v>
      </c>
      <c r="L22" s="4">
        <f>COUNTIF(J$4:J22,J22)</f>
        <v>18</v>
      </c>
      <c r="M22" s="114">
        <f t="shared" si="1"/>
        <v>0</v>
      </c>
      <c r="N22" s="114">
        <f t="shared" si="6"/>
        <v>0</v>
      </c>
      <c r="O22" s="96" t="e">
        <f t="shared" si="4"/>
        <v>#N/A</v>
      </c>
      <c r="P22" t="e">
        <f t="shared" si="5"/>
        <v>#N/A</v>
      </c>
      <c r="Q22">
        <f>COUNTIF(P$5:P22,P22)</f>
        <v>18</v>
      </c>
      <c r="R22" s="263">
        <v>18</v>
      </c>
      <c r="S22" s="263">
        <v>57</v>
      </c>
      <c r="T22" s="263">
        <v>17</v>
      </c>
      <c r="U22" s="263"/>
    </row>
    <row r="23" spans="1:21" ht="12.75">
      <c r="A23" s="10">
        <f>MATCH(K23,$K$3:K22,0)</f>
        <v>6</v>
      </c>
      <c r="B23" s="88"/>
      <c r="C23" s="223"/>
      <c r="D23" s="112">
        <f t="shared" si="0"/>
        <v>0</v>
      </c>
      <c r="E23" s="2" t="e">
        <f t="shared" si="2"/>
        <v>#N/A</v>
      </c>
      <c r="F23" s="95">
        <v>19</v>
      </c>
      <c r="G23" s="3" t="e">
        <f>VLOOKUP($K23,Startovka!$D$3:$J$292,4,FALSE())</f>
        <v>#N/A</v>
      </c>
      <c r="H23" s="4" t="e">
        <f>VLOOKUP($K23,Startovka!$D$3:$J$292,5,FALSE())</f>
        <v>#N/A</v>
      </c>
      <c r="I23" s="89" t="e">
        <f>VLOOKUP($K23,Startovka!$D$3:$J$292,7,FALSE())</f>
        <v>#N/A</v>
      </c>
      <c r="J23" s="4" t="e">
        <f>VLOOKUP($K23,Startovka!$D$3:$J$292,6,FALSE())</f>
        <v>#N/A</v>
      </c>
      <c r="K23" s="4">
        <f t="shared" si="3"/>
        <v>0</v>
      </c>
      <c r="L23" s="4">
        <f>COUNTIF(J$4:J23,J23)</f>
        <v>19</v>
      </c>
      <c r="M23" s="114">
        <f t="shared" si="1"/>
        <v>0</v>
      </c>
      <c r="N23" s="114">
        <f t="shared" si="6"/>
        <v>0</v>
      </c>
      <c r="O23" s="96" t="e">
        <f t="shared" si="4"/>
        <v>#N/A</v>
      </c>
      <c r="P23" t="e">
        <f t="shared" si="5"/>
        <v>#N/A</v>
      </c>
      <c r="Q23">
        <f>COUNTIF(P$5:P23,P23)</f>
        <v>19</v>
      </c>
      <c r="R23" s="263">
        <v>19</v>
      </c>
      <c r="S23" s="263">
        <v>56</v>
      </c>
      <c r="T23" s="263">
        <v>16</v>
      </c>
      <c r="U23" s="263"/>
    </row>
    <row r="24" spans="1:21" ht="12.75">
      <c r="A24" s="10">
        <f>MATCH(K24,$K$3:K23,0)</f>
        <v>6</v>
      </c>
      <c r="B24" s="88"/>
      <c r="C24" s="223"/>
      <c r="D24" s="112">
        <f t="shared" si="0"/>
        <v>0</v>
      </c>
      <c r="E24" s="2" t="e">
        <f t="shared" si="2"/>
        <v>#N/A</v>
      </c>
      <c r="F24" s="95">
        <v>20</v>
      </c>
      <c r="G24" s="3" t="e">
        <f>VLOOKUP($K24,Startovka!$D$3:$J$292,4,FALSE())</f>
        <v>#N/A</v>
      </c>
      <c r="H24" s="4" t="e">
        <f>VLOOKUP($K24,Startovka!$D$3:$J$292,5,FALSE())</f>
        <v>#N/A</v>
      </c>
      <c r="I24" s="89" t="e">
        <f>VLOOKUP($K24,Startovka!$D$3:$J$292,7,FALSE())</f>
        <v>#N/A</v>
      </c>
      <c r="J24" s="4" t="e">
        <f>VLOOKUP($K24,Startovka!$D$3:$J$292,6,FALSE())</f>
        <v>#N/A</v>
      </c>
      <c r="K24" s="4">
        <f t="shared" si="3"/>
        <v>0</v>
      </c>
      <c r="L24" s="4">
        <f>COUNTIF(J$4:J24,J24)</f>
        <v>20</v>
      </c>
      <c r="M24" s="114">
        <f t="shared" si="1"/>
        <v>0</v>
      </c>
      <c r="N24" s="114">
        <f t="shared" si="6"/>
        <v>0</v>
      </c>
      <c r="O24" s="96" t="e">
        <f t="shared" si="4"/>
        <v>#N/A</v>
      </c>
      <c r="P24" t="e">
        <f t="shared" si="5"/>
        <v>#N/A</v>
      </c>
      <c r="Q24">
        <f>COUNTIF(P$5:P24,P24)</f>
        <v>20</v>
      </c>
      <c r="R24" s="263">
        <v>20</v>
      </c>
      <c r="S24" s="263">
        <v>55</v>
      </c>
      <c r="T24" s="263">
        <v>15</v>
      </c>
      <c r="U24" s="263"/>
    </row>
    <row r="25" spans="1:21" ht="12.75">
      <c r="A25" s="10">
        <f>MATCH(K25,$K$3:K24,0)</f>
        <v>6</v>
      </c>
      <c r="B25" s="88"/>
      <c r="C25" s="223"/>
      <c r="D25" s="112">
        <f t="shared" si="0"/>
        <v>0</v>
      </c>
      <c r="E25" s="2" t="e">
        <f t="shared" si="2"/>
        <v>#N/A</v>
      </c>
      <c r="F25" s="95">
        <v>21</v>
      </c>
      <c r="G25" s="3" t="e">
        <f>VLOOKUP($K25,Startovka!$D$3:$J$292,4,FALSE())</f>
        <v>#N/A</v>
      </c>
      <c r="H25" s="4" t="e">
        <f>VLOOKUP($K25,Startovka!$D$3:$J$292,5,FALSE())</f>
        <v>#N/A</v>
      </c>
      <c r="I25" s="89" t="e">
        <f>VLOOKUP($K25,Startovka!$D$3:$J$292,7,FALSE())</f>
        <v>#N/A</v>
      </c>
      <c r="J25" s="4" t="e">
        <f>VLOOKUP($K25,Startovka!$D$3:$J$292,6,FALSE())</f>
        <v>#N/A</v>
      </c>
      <c r="K25" s="4">
        <f t="shared" si="3"/>
        <v>0</v>
      </c>
      <c r="L25" s="4">
        <f>COUNTIF(J$4:J25,J25)</f>
        <v>21</v>
      </c>
      <c r="M25" s="114">
        <f t="shared" si="1"/>
        <v>0</v>
      </c>
      <c r="N25" s="114">
        <f t="shared" si="6"/>
        <v>0</v>
      </c>
      <c r="O25" s="96" t="e">
        <f t="shared" si="4"/>
        <v>#N/A</v>
      </c>
      <c r="P25" t="e">
        <f t="shared" si="5"/>
        <v>#N/A</v>
      </c>
      <c r="Q25">
        <f>COUNTIF(P$5:P25,P25)</f>
        <v>21</v>
      </c>
      <c r="R25" s="263">
        <v>21</v>
      </c>
      <c r="S25" s="263">
        <v>54</v>
      </c>
      <c r="T25" s="263">
        <v>14</v>
      </c>
      <c r="U25" s="263"/>
    </row>
    <row r="26" spans="1:21" ht="12.75">
      <c r="A26" s="10">
        <f>MATCH(K26,$K$3:K25,0)</f>
        <v>6</v>
      </c>
      <c r="B26" s="88"/>
      <c r="C26" s="223"/>
      <c r="D26" s="112">
        <f t="shared" si="0"/>
        <v>0</v>
      </c>
      <c r="E26" s="2" t="e">
        <f t="shared" si="2"/>
        <v>#N/A</v>
      </c>
      <c r="F26" s="95">
        <v>22</v>
      </c>
      <c r="G26" s="3" t="e">
        <f>VLOOKUP($K26,Startovka!$D$3:$J$292,4,FALSE())</f>
        <v>#N/A</v>
      </c>
      <c r="H26" s="4" t="e">
        <f>VLOOKUP($K26,Startovka!$D$3:$J$292,5,FALSE())</f>
        <v>#N/A</v>
      </c>
      <c r="I26" s="89" t="e">
        <f>VLOOKUP($K26,Startovka!$D$3:$J$292,7,FALSE())</f>
        <v>#N/A</v>
      </c>
      <c r="J26" s="4" t="e">
        <f>VLOOKUP($K26,Startovka!$D$3:$J$292,6,FALSE())</f>
        <v>#N/A</v>
      </c>
      <c r="K26" s="4">
        <f t="shared" si="3"/>
        <v>0</v>
      </c>
      <c r="L26" s="4">
        <f>COUNTIF(J$4:J26,J26)</f>
        <v>22</v>
      </c>
      <c r="M26" s="114">
        <f t="shared" si="1"/>
        <v>0</v>
      </c>
      <c r="N26" s="114">
        <f t="shared" si="6"/>
        <v>0</v>
      </c>
      <c r="O26" s="96" t="e">
        <f t="shared" si="4"/>
        <v>#N/A</v>
      </c>
      <c r="P26" t="e">
        <f t="shared" si="5"/>
        <v>#N/A</v>
      </c>
      <c r="Q26">
        <f>COUNTIF(P$5:P26,P26)</f>
        <v>22</v>
      </c>
      <c r="R26" s="263">
        <v>22</v>
      </c>
      <c r="S26" s="263">
        <v>53</v>
      </c>
      <c r="T26" s="263">
        <v>13</v>
      </c>
      <c r="U26" s="263"/>
    </row>
    <row r="27" spans="1:21" ht="12.75">
      <c r="A27" s="10">
        <f>MATCH(K27,$K$3:K26,0)</f>
        <v>6</v>
      </c>
      <c r="B27" s="88"/>
      <c r="C27" s="223"/>
      <c r="D27" s="112">
        <f t="shared" si="0"/>
        <v>0</v>
      </c>
      <c r="E27" s="2" t="e">
        <f t="shared" si="2"/>
        <v>#N/A</v>
      </c>
      <c r="F27" s="95">
        <v>23</v>
      </c>
      <c r="G27" s="3" t="e">
        <f>VLOOKUP($K27,Startovka!$D$3:$J$292,4,FALSE())</f>
        <v>#N/A</v>
      </c>
      <c r="H27" s="4" t="e">
        <f>VLOOKUP($K27,Startovka!$D$3:$J$292,5,FALSE())</f>
        <v>#N/A</v>
      </c>
      <c r="I27" s="89" t="e">
        <f>VLOOKUP($K27,Startovka!$D$3:$J$292,7,FALSE())</f>
        <v>#N/A</v>
      </c>
      <c r="J27" s="4" t="e">
        <f>VLOOKUP($K27,Startovka!$D$3:$J$292,6,FALSE())</f>
        <v>#N/A</v>
      </c>
      <c r="K27" s="4">
        <f t="shared" si="3"/>
        <v>0</v>
      </c>
      <c r="L27" s="4">
        <f>COUNTIF(J$4:J27,J27)</f>
        <v>23</v>
      </c>
      <c r="M27" s="114">
        <f t="shared" si="1"/>
        <v>0</v>
      </c>
      <c r="N27" s="114">
        <f t="shared" si="6"/>
        <v>0</v>
      </c>
      <c r="O27" s="96" t="e">
        <f t="shared" si="4"/>
        <v>#N/A</v>
      </c>
      <c r="P27" t="e">
        <f t="shared" si="5"/>
        <v>#N/A</v>
      </c>
      <c r="Q27">
        <f>COUNTIF(P$5:P27,P27)</f>
        <v>23</v>
      </c>
      <c r="R27" s="263">
        <v>23</v>
      </c>
      <c r="S27" s="263">
        <v>52</v>
      </c>
      <c r="T27" s="263">
        <v>12</v>
      </c>
      <c r="U27" s="263"/>
    </row>
    <row r="28" spans="1:21" ht="12.75">
      <c r="A28" s="10">
        <f>MATCH(K28,$K$3:K27,0)</f>
        <v>6</v>
      </c>
      <c r="B28" s="88"/>
      <c r="C28" s="223"/>
      <c r="D28" s="112">
        <f t="shared" si="0"/>
        <v>0</v>
      </c>
      <c r="E28" s="2" t="e">
        <f t="shared" si="2"/>
        <v>#N/A</v>
      </c>
      <c r="F28" s="95">
        <v>24</v>
      </c>
      <c r="G28" s="3" t="e">
        <f>VLOOKUP($K28,Startovka!$D$3:$J$292,4,FALSE())</f>
        <v>#N/A</v>
      </c>
      <c r="H28" s="4" t="e">
        <f>VLOOKUP($K28,Startovka!$D$3:$J$292,5,FALSE())</f>
        <v>#N/A</v>
      </c>
      <c r="I28" s="89" t="e">
        <f>VLOOKUP($K28,Startovka!$D$3:$J$292,7,FALSE())</f>
        <v>#N/A</v>
      </c>
      <c r="J28" s="4" t="e">
        <f>VLOOKUP($K28,Startovka!$D$3:$J$292,6,FALSE())</f>
        <v>#N/A</v>
      </c>
      <c r="K28" s="4">
        <f t="shared" si="3"/>
        <v>0</v>
      </c>
      <c r="L28" s="4">
        <f>COUNTIF(J$4:J28,J28)</f>
        <v>24</v>
      </c>
      <c r="M28" s="114">
        <f t="shared" si="1"/>
        <v>0</v>
      </c>
      <c r="N28" s="114">
        <f t="shared" si="6"/>
        <v>0</v>
      </c>
      <c r="O28" s="96" t="e">
        <f t="shared" si="4"/>
        <v>#N/A</v>
      </c>
      <c r="P28" t="e">
        <f t="shared" si="5"/>
        <v>#N/A</v>
      </c>
      <c r="Q28">
        <f>COUNTIF(P$5:P28,P28)</f>
        <v>24</v>
      </c>
      <c r="R28" s="263">
        <v>24</v>
      </c>
      <c r="S28" s="263">
        <v>51</v>
      </c>
      <c r="T28" s="263">
        <v>11</v>
      </c>
      <c r="U28" s="263"/>
    </row>
    <row r="29" spans="1:21" ht="12.75">
      <c r="A29" s="10">
        <f>MATCH(K29,$K$3:K28,0)</f>
        <v>6</v>
      </c>
      <c r="B29" s="88"/>
      <c r="C29" s="223"/>
      <c r="D29" s="112">
        <f t="shared" si="0"/>
        <v>0</v>
      </c>
      <c r="E29" s="2" t="e">
        <f t="shared" si="2"/>
        <v>#N/A</v>
      </c>
      <c r="F29" s="95">
        <v>25</v>
      </c>
      <c r="G29" s="3" t="e">
        <f>VLOOKUP($K29,Startovka!$D$3:$J$292,4,FALSE())</f>
        <v>#N/A</v>
      </c>
      <c r="H29" s="4" t="e">
        <f>VLOOKUP($K29,Startovka!$D$3:$J$292,5,FALSE())</f>
        <v>#N/A</v>
      </c>
      <c r="I29" s="89" t="e">
        <f>VLOOKUP($K29,Startovka!$D$3:$J$292,7,FALSE())</f>
        <v>#N/A</v>
      </c>
      <c r="J29" s="4" t="e">
        <f>VLOOKUP($K29,Startovka!$D$3:$J$292,6,FALSE())</f>
        <v>#N/A</v>
      </c>
      <c r="K29" s="4">
        <f t="shared" si="3"/>
        <v>0</v>
      </c>
      <c r="L29" s="4">
        <f>COUNTIF(J$4:J29,J29)</f>
        <v>25</v>
      </c>
      <c r="M29" s="114">
        <f t="shared" si="1"/>
        <v>0</v>
      </c>
      <c r="N29" s="114">
        <f t="shared" si="6"/>
        <v>0</v>
      </c>
      <c r="O29" s="96" t="e">
        <f t="shared" si="4"/>
        <v>#N/A</v>
      </c>
      <c r="P29" t="e">
        <f t="shared" si="5"/>
        <v>#N/A</v>
      </c>
      <c r="Q29">
        <f>COUNTIF(P$5:P29,P29)</f>
        <v>25</v>
      </c>
      <c r="R29" s="263">
        <v>25</v>
      </c>
      <c r="S29" s="263">
        <v>50</v>
      </c>
      <c r="T29" s="263">
        <v>10</v>
      </c>
      <c r="U29" s="263"/>
    </row>
    <row r="30" spans="1:21" ht="12.75">
      <c r="A30" s="10">
        <f>MATCH(K30,$K$3:K29,0)</f>
        <v>6</v>
      </c>
      <c r="B30" s="88"/>
      <c r="C30" s="223"/>
      <c r="D30" s="112">
        <f t="shared" si="0"/>
        <v>0</v>
      </c>
      <c r="E30" s="2" t="e">
        <f t="shared" si="2"/>
        <v>#N/A</v>
      </c>
      <c r="F30" s="95">
        <v>26</v>
      </c>
      <c r="G30" s="3" t="e">
        <f>VLOOKUP($K30,Startovka!$D$3:$J$292,4,FALSE())</f>
        <v>#N/A</v>
      </c>
      <c r="H30" s="4" t="e">
        <f>VLOOKUP($K30,Startovka!$D$3:$J$292,5,FALSE())</f>
        <v>#N/A</v>
      </c>
      <c r="I30" s="89" t="e">
        <f>VLOOKUP($K30,Startovka!$D$3:$J$292,7,FALSE())</f>
        <v>#N/A</v>
      </c>
      <c r="J30" s="4" t="e">
        <f>VLOOKUP($K30,Startovka!$D$3:$J$292,6,FALSE())</f>
        <v>#N/A</v>
      </c>
      <c r="K30" s="4">
        <f t="shared" si="3"/>
        <v>0</v>
      </c>
      <c r="L30" s="4">
        <f>COUNTIF(J$4:J30,J30)</f>
        <v>26</v>
      </c>
      <c r="M30" s="114">
        <f t="shared" si="1"/>
        <v>0</v>
      </c>
      <c r="N30" s="114">
        <f t="shared" si="6"/>
        <v>0</v>
      </c>
      <c r="O30" s="96" t="e">
        <f t="shared" si="4"/>
        <v>#N/A</v>
      </c>
      <c r="P30" t="e">
        <f t="shared" si="5"/>
        <v>#N/A</v>
      </c>
      <c r="Q30">
        <f>COUNTIF(P$5:P30,P30)</f>
        <v>26</v>
      </c>
      <c r="R30" s="263">
        <v>26</v>
      </c>
      <c r="S30" s="263">
        <v>49</v>
      </c>
      <c r="T30" s="263">
        <v>9</v>
      </c>
      <c r="U30" s="263"/>
    </row>
    <row r="31" spans="1:21" ht="12.75">
      <c r="A31" s="10">
        <f>MATCH(K31,$K$3:K30,0)</f>
        <v>6</v>
      </c>
      <c r="B31" s="88"/>
      <c r="C31" s="223"/>
      <c r="D31" s="112">
        <f t="shared" si="0"/>
        <v>0</v>
      </c>
      <c r="E31" s="2" t="e">
        <f t="shared" si="2"/>
        <v>#N/A</v>
      </c>
      <c r="F31" s="95">
        <v>27</v>
      </c>
      <c r="G31" s="3" t="e">
        <f>VLOOKUP($K31,Startovka!$D$3:$J$292,4,FALSE())</f>
        <v>#N/A</v>
      </c>
      <c r="H31" s="4" t="e">
        <f>VLOOKUP($K31,Startovka!$D$3:$J$292,5,FALSE())</f>
        <v>#N/A</v>
      </c>
      <c r="I31" s="89" t="e">
        <f>VLOOKUP($K31,Startovka!$D$3:$J$292,7,FALSE())</f>
        <v>#N/A</v>
      </c>
      <c r="J31" s="4" t="e">
        <f>VLOOKUP($K31,Startovka!$D$3:$J$292,6,FALSE())</f>
        <v>#N/A</v>
      </c>
      <c r="K31" s="4">
        <f t="shared" si="3"/>
        <v>0</v>
      </c>
      <c r="L31" s="4">
        <f>COUNTIF(J$4:J31,J31)</f>
        <v>27</v>
      </c>
      <c r="M31" s="114">
        <f t="shared" si="1"/>
        <v>0</v>
      </c>
      <c r="N31" s="114">
        <f t="shared" si="6"/>
        <v>0</v>
      </c>
      <c r="O31" s="96" t="e">
        <f t="shared" si="4"/>
        <v>#N/A</v>
      </c>
      <c r="P31" t="e">
        <f t="shared" si="5"/>
        <v>#N/A</v>
      </c>
      <c r="Q31">
        <f>COUNTIF(P$5:P31,P31)</f>
        <v>27</v>
      </c>
      <c r="R31" s="263">
        <v>27</v>
      </c>
      <c r="S31" s="263">
        <v>48</v>
      </c>
      <c r="T31" s="263">
        <v>8</v>
      </c>
      <c r="U31" s="263"/>
    </row>
    <row r="32" spans="1:21" ht="12.75">
      <c r="A32" s="10">
        <f>MATCH(K32,$K$3:K31,0)</f>
        <v>6</v>
      </c>
      <c r="B32" s="88"/>
      <c r="C32" s="223"/>
      <c r="D32" s="112">
        <f t="shared" si="0"/>
        <v>0</v>
      </c>
      <c r="E32" s="2" t="e">
        <f t="shared" si="2"/>
        <v>#N/A</v>
      </c>
      <c r="F32" s="95">
        <v>28</v>
      </c>
      <c r="G32" s="3" t="e">
        <f>VLOOKUP($K32,Startovka!$D$3:$J$292,4,FALSE())</f>
        <v>#N/A</v>
      </c>
      <c r="H32" s="4" t="e">
        <f>VLOOKUP($K32,Startovka!$D$3:$J$292,5,FALSE())</f>
        <v>#N/A</v>
      </c>
      <c r="I32" s="89" t="e">
        <f>VLOOKUP($K32,Startovka!$D$3:$J$292,7,FALSE())</f>
        <v>#N/A</v>
      </c>
      <c r="J32" s="4" t="e">
        <f>VLOOKUP($K32,Startovka!$D$3:$J$292,6,FALSE())</f>
        <v>#N/A</v>
      </c>
      <c r="K32" s="4">
        <f t="shared" si="3"/>
        <v>0</v>
      </c>
      <c r="L32" s="4">
        <f>COUNTIF(J$4:J32,J32)</f>
        <v>28</v>
      </c>
      <c r="M32" s="114">
        <f t="shared" si="1"/>
        <v>0</v>
      </c>
      <c r="N32" s="114">
        <f t="shared" si="6"/>
        <v>0</v>
      </c>
      <c r="O32" s="96" t="e">
        <f t="shared" si="4"/>
        <v>#N/A</v>
      </c>
      <c r="P32" t="e">
        <f t="shared" si="5"/>
        <v>#N/A</v>
      </c>
      <c r="Q32">
        <f>COUNTIF(P$5:P32,P32)</f>
        <v>28</v>
      </c>
      <c r="R32" s="263">
        <v>28</v>
      </c>
      <c r="S32" s="263">
        <v>47</v>
      </c>
      <c r="T32" s="263">
        <v>7</v>
      </c>
      <c r="U32" s="263"/>
    </row>
    <row r="33" spans="1:21" ht="12.75">
      <c r="A33" s="10">
        <f>MATCH(K33,$K$3:K32,0)</f>
        <v>6</v>
      </c>
      <c r="B33" s="88"/>
      <c r="C33" s="223"/>
      <c r="D33" s="112">
        <f t="shared" si="0"/>
        <v>0</v>
      </c>
      <c r="E33" s="2" t="e">
        <f t="shared" si="2"/>
        <v>#N/A</v>
      </c>
      <c r="F33" s="95">
        <v>29</v>
      </c>
      <c r="G33" s="3" t="e">
        <f>VLOOKUP($K33,Startovka!$D$3:$J$292,4,FALSE())</f>
        <v>#N/A</v>
      </c>
      <c r="H33" s="4" t="e">
        <f>VLOOKUP($K33,Startovka!$D$3:$J$292,5,FALSE())</f>
        <v>#N/A</v>
      </c>
      <c r="I33" s="89" t="e">
        <f>VLOOKUP($K33,Startovka!$D$3:$J$292,7,FALSE())</f>
        <v>#N/A</v>
      </c>
      <c r="J33" s="4" t="e">
        <f>VLOOKUP($K33,Startovka!$D$3:$J$292,6,FALSE())</f>
        <v>#N/A</v>
      </c>
      <c r="K33" s="4">
        <f t="shared" si="3"/>
        <v>0</v>
      </c>
      <c r="L33" s="4">
        <f>COUNTIF(J$4:J33,J33)</f>
        <v>29</v>
      </c>
      <c r="M33" s="114">
        <f t="shared" si="1"/>
        <v>0</v>
      </c>
      <c r="N33" s="114">
        <f t="shared" si="6"/>
        <v>0</v>
      </c>
      <c r="O33" s="96" t="e">
        <f t="shared" si="4"/>
        <v>#N/A</v>
      </c>
      <c r="P33" t="e">
        <f t="shared" si="5"/>
        <v>#N/A</v>
      </c>
      <c r="Q33">
        <f>COUNTIF(P$5:P33,P33)</f>
        <v>29</v>
      </c>
      <c r="R33" s="263">
        <v>29</v>
      </c>
      <c r="S33" s="263">
        <v>46</v>
      </c>
      <c r="T33" s="263">
        <v>6</v>
      </c>
      <c r="U33" s="263"/>
    </row>
    <row r="34" spans="1:21" ht="12.75">
      <c r="A34" s="10">
        <f>MATCH(K34,$K$3:K33,0)</f>
        <v>6</v>
      </c>
      <c r="B34" s="88"/>
      <c r="C34" s="223"/>
      <c r="D34" s="112">
        <f t="shared" si="0"/>
        <v>0</v>
      </c>
      <c r="E34" s="2" t="e">
        <f t="shared" si="2"/>
        <v>#N/A</v>
      </c>
      <c r="F34" s="95">
        <v>30</v>
      </c>
      <c r="G34" s="3" t="e">
        <f>VLOOKUP($K34,Startovka!$D$3:$J$292,4,FALSE())</f>
        <v>#N/A</v>
      </c>
      <c r="H34" s="4" t="e">
        <f>VLOOKUP($K34,Startovka!$D$3:$J$292,5,FALSE())</f>
        <v>#N/A</v>
      </c>
      <c r="I34" s="89" t="e">
        <f>VLOOKUP($K34,Startovka!$D$3:$J$292,7,FALSE())</f>
        <v>#N/A</v>
      </c>
      <c r="J34" s="4" t="e">
        <f>VLOOKUP($K34,Startovka!$D$3:$J$292,6,FALSE())</f>
        <v>#N/A</v>
      </c>
      <c r="K34" s="4">
        <f t="shared" si="3"/>
        <v>0</v>
      </c>
      <c r="L34" s="4">
        <f>COUNTIF(J$4:J34,J34)</f>
        <v>30</v>
      </c>
      <c r="M34" s="114">
        <f t="shared" si="1"/>
        <v>0</v>
      </c>
      <c r="N34" s="114">
        <f t="shared" si="6"/>
        <v>0</v>
      </c>
      <c r="O34" s="96" t="e">
        <f t="shared" si="4"/>
        <v>#N/A</v>
      </c>
      <c r="P34" t="e">
        <f t="shared" si="5"/>
        <v>#N/A</v>
      </c>
      <c r="Q34">
        <f>COUNTIF(P$5:P34,P34)</f>
        <v>30</v>
      </c>
      <c r="R34" s="263">
        <v>30</v>
      </c>
      <c r="S34" s="263">
        <v>45</v>
      </c>
      <c r="T34" s="263">
        <v>5</v>
      </c>
      <c r="U34" s="263"/>
    </row>
    <row r="35" spans="1:21" ht="12.75">
      <c r="A35" s="10">
        <f>MATCH(K35,$K$3:K34,0)</f>
        <v>6</v>
      </c>
      <c r="B35" s="88"/>
      <c r="C35" s="223"/>
      <c r="D35" s="112">
        <f t="shared" si="0"/>
        <v>0</v>
      </c>
      <c r="E35" s="2" t="e">
        <f t="shared" si="2"/>
        <v>#N/A</v>
      </c>
      <c r="F35" s="95">
        <v>31</v>
      </c>
      <c r="G35" s="3" t="e">
        <f>VLOOKUP($K35,Startovka!$D$3:$J$292,4,FALSE())</f>
        <v>#N/A</v>
      </c>
      <c r="H35" s="4" t="e">
        <f>VLOOKUP($K35,Startovka!$D$3:$J$292,5,FALSE())</f>
        <v>#N/A</v>
      </c>
      <c r="I35" s="89" t="e">
        <f>VLOOKUP($K35,Startovka!$D$3:$J$292,7,FALSE())</f>
        <v>#N/A</v>
      </c>
      <c r="J35" s="4" t="e">
        <f>VLOOKUP($K35,Startovka!$D$3:$J$292,6,FALSE())</f>
        <v>#N/A</v>
      </c>
      <c r="K35" s="4">
        <f t="shared" si="3"/>
        <v>0</v>
      </c>
      <c r="L35" s="4">
        <f>COUNTIF(J$4:J35,J35)</f>
        <v>31</v>
      </c>
      <c r="M35" s="114">
        <f t="shared" si="1"/>
        <v>0</v>
      </c>
      <c r="N35" s="114">
        <f t="shared" si="6"/>
        <v>0</v>
      </c>
      <c r="O35" s="96" t="e">
        <f t="shared" si="4"/>
        <v>#N/A</v>
      </c>
      <c r="P35" t="e">
        <f t="shared" si="5"/>
        <v>#N/A</v>
      </c>
      <c r="Q35">
        <f>COUNTIF(P$5:P35,P35)</f>
        <v>31</v>
      </c>
      <c r="R35" s="263">
        <v>31</v>
      </c>
      <c r="S35" s="263">
        <v>44</v>
      </c>
      <c r="T35" s="263">
        <v>4</v>
      </c>
      <c r="U35" s="263"/>
    </row>
    <row r="36" spans="1:21" ht="12.75">
      <c r="A36" s="10">
        <f>MATCH(K36,$K$3:K35,0)</f>
        <v>6</v>
      </c>
      <c r="B36" s="88"/>
      <c r="C36" s="223"/>
      <c r="D36" s="112">
        <f aca="true" t="shared" si="7" ref="D36:D67">M36</f>
        <v>0</v>
      </c>
      <c r="E36" s="2" t="e">
        <f t="shared" si="2"/>
        <v>#N/A</v>
      </c>
      <c r="F36" s="95">
        <v>32</v>
      </c>
      <c r="G36" s="3" t="e">
        <f>VLOOKUP($K36,Startovka!$D$3:$J$292,4,FALSE())</f>
        <v>#N/A</v>
      </c>
      <c r="H36" s="4" t="e">
        <f>VLOOKUP($K36,Startovka!$D$3:$J$292,5,FALSE())</f>
        <v>#N/A</v>
      </c>
      <c r="I36" s="89" t="e">
        <f>VLOOKUP($K36,Startovka!$D$3:$J$292,7,FALSE())</f>
        <v>#N/A</v>
      </c>
      <c r="J36" s="4" t="e">
        <f>VLOOKUP($K36,Startovka!$D$3:$J$292,6,FALSE())</f>
        <v>#N/A</v>
      </c>
      <c r="K36" s="4">
        <f t="shared" si="3"/>
        <v>0</v>
      </c>
      <c r="L36" s="4">
        <f>COUNTIF(J$4:J36,J36)</f>
        <v>32</v>
      </c>
      <c r="M36" s="114">
        <f aca="true" t="shared" si="8" ref="M36:M67">C36-$C$4</f>
        <v>0</v>
      </c>
      <c r="N36" s="114">
        <f t="shared" si="6"/>
        <v>0</v>
      </c>
      <c r="O36" s="96" t="e">
        <f t="shared" si="4"/>
        <v>#N/A</v>
      </c>
      <c r="P36" t="e">
        <f t="shared" si="5"/>
        <v>#N/A</v>
      </c>
      <c r="Q36">
        <f>COUNTIF(P$5:P36,P36)</f>
        <v>32</v>
      </c>
      <c r="R36" s="263">
        <v>32</v>
      </c>
      <c r="S36" s="263">
        <v>43</v>
      </c>
      <c r="T36" s="263">
        <v>3</v>
      </c>
      <c r="U36" s="263"/>
    </row>
    <row r="37" spans="1:21" ht="12.75">
      <c r="A37" s="10">
        <f>MATCH(K37,$K$3:K36,0)</f>
        <v>6</v>
      </c>
      <c r="B37" s="88"/>
      <c r="C37" s="223"/>
      <c r="D37" s="112">
        <f t="shared" si="7"/>
        <v>0</v>
      </c>
      <c r="E37" s="2" t="e">
        <f aca="true" t="shared" si="9" ref="E37:E68">CONCATENATE(TEXT(L37,0),"  ",J37)</f>
        <v>#N/A</v>
      </c>
      <c r="F37" s="95">
        <v>33</v>
      </c>
      <c r="G37" s="3" t="e">
        <f>VLOOKUP($K37,Startovka!$D$3:$J$292,4,FALSE())</f>
        <v>#N/A</v>
      </c>
      <c r="H37" s="4" t="e">
        <f>VLOOKUP($K37,Startovka!$D$3:$J$292,5,FALSE())</f>
        <v>#N/A</v>
      </c>
      <c r="I37" s="89" t="e">
        <f>VLOOKUP($K37,Startovka!$D$3:$J$292,7,FALSE())</f>
        <v>#N/A</v>
      </c>
      <c r="J37" s="4" t="e">
        <f>VLOOKUP($K37,Startovka!$D$3:$J$292,6,FALSE())</f>
        <v>#N/A</v>
      </c>
      <c r="K37" s="4">
        <f aca="true" t="shared" si="10" ref="K37:K68">VALUE(B37)</f>
        <v>0</v>
      </c>
      <c r="L37" s="4">
        <f>COUNTIF(J$4:J37,J37)</f>
        <v>33</v>
      </c>
      <c r="M37" s="114">
        <f t="shared" si="8"/>
        <v>0</v>
      </c>
      <c r="N37" s="114">
        <f t="shared" si="6"/>
        <v>0</v>
      </c>
      <c r="O37" s="96" t="e">
        <f aca="true" t="shared" si="11" ref="O37:O68">IF(P37="M",VLOOKUP(Q37,$R$5:$T$79,2,FALSE),VLOOKUP(Q37,$R$5:$T$79,3,FALSE))</f>
        <v>#N/A</v>
      </c>
      <c r="P37" t="e">
        <f aca="true" t="shared" si="12" ref="P37:P68">LEFT(J37,1)</f>
        <v>#N/A</v>
      </c>
      <c r="Q37">
        <f>COUNTIF(P$5:P37,P37)</f>
        <v>33</v>
      </c>
      <c r="R37" s="263">
        <v>33</v>
      </c>
      <c r="S37" s="263">
        <v>42</v>
      </c>
      <c r="T37" s="263">
        <v>2</v>
      </c>
      <c r="U37" s="263"/>
    </row>
    <row r="38" spans="1:21" ht="12.75">
      <c r="A38" s="10">
        <f>MATCH(K38,$K$3:K37,0)</f>
        <v>6</v>
      </c>
      <c r="B38" s="88"/>
      <c r="C38" s="223"/>
      <c r="D38" s="112">
        <f t="shared" si="7"/>
        <v>0</v>
      </c>
      <c r="E38" s="2" t="e">
        <f t="shared" si="9"/>
        <v>#N/A</v>
      </c>
      <c r="F38" s="95">
        <v>34</v>
      </c>
      <c r="G38" s="3" t="e">
        <f>VLOOKUP($K38,Startovka!$D$3:$J$292,4,FALSE())</f>
        <v>#N/A</v>
      </c>
      <c r="H38" s="4" t="e">
        <f>VLOOKUP($K38,Startovka!$D$3:$J$292,5,FALSE())</f>
        <v>#N/A</v>
      </c>
      <c r="I38" s="89" t="e">
        <f>VLOOKUP($K38,Startovka!$D$3:$J$292,7,FALSE())</f>
        <v>#N/A</v>
      </c>
      <c r="J38" s="4" t="e">
        <f>VLOOKUP($K38,Startovka!$D$3:$J$292,6,FALSE())</f>
        <v>#N/A</v>
      </c>
      <c r="K38" s="4">
        <f t="shared" si="10"/>
        <v>0</v>
      </c>
      <c r="L38" s="4">
        <f>COUNTIF(J$4:J38,J38)</f>
        <v>34</v>
      </c>
      <c r="M38" s="114">
        <f t="shared" si="8"/>
        <v>0</v>
      </c>
      <c r="N38" s="114">
        <f aca="true" t="shared" si="13" ref="N38:N69">M38-$M$5</f>
        <v>0</v>
      </c>
      <c r="O38" s="96" t="e">
        <f t="shared" si="11"/>
        <v>#N/A</v>
      </c>
      <c r="P38" t="e">
        <f t="shared" si="12"/>
        <v>#N/A</v>
      </c>
      <c r="Q38">
        <f>COUNTIF(P$5:P38,P38)</f>
        <v>34</v>
      </c>
      <c r="R38" s="263">
        <v>34</v>
      </c>
      <c r="S38" s="263">
        <v>41</v>
      </c>
      <c r="T38" s="263">
        <v>1</v>
      </c>
      <c r="U38" s="263"/>
    </row>
    <row r="39" spans="1:21" ht="12.75">
      <c r="A39" s="10">
        <f>MATCH(K39,$K$3:K38,0)</f>
        <v>6</v>
      </c>
      <c r="B39" s="88"/>
      <c r="C39" s="223"/>
      <c r="D39" s="112">
        <f t="shared" si="7"/>
        <v>0</v>
      </c>
      <c r="E39" s="2" t="e">
        <f t="shared" si="9"/>
        <v>#N/A</v>
      </c>
      <c r="F39" s="95">
        <v>35</v>
      </c>
      <c r="G39" s="3" t="e">
        <f>VLOOKUP($K39,Startovka!$D$3:$J$292,4,FALSE())</f>
        <v>#N/A</v>
      </c>
      <c r="H39" s="4" t="e">
        <f>VLOOKUP($K39,Startovka!$D$3:$J$292,5,FALSE())</f>
        <v>#N/A</v>
      </c>
      <c r="I39" s="89" t="e">
        <f>VLOOKUP($K39,Startovka!$D$3:$J$292,7,FALSE())</f>
        <v>#N/A</v>
      </c>
      <c r="J39" s="4" t="e">
        <f>VLOOKUP($K39,Startovka!$D$3:$J$292,6,FALSE())</f>
        <v>#N/A</v>
      </c>
      <c r="K39" s="4">
        <f t="shared" si="10"/>
        <v>0</v>
      </c>
      <c r="L39" s="4">
        <f>COUNTIF(J$4:J39,J39)</f>
        <v>35</v>
      </c>
      <c r="M39" s="114">
        <f t="shared" si="8"/>
        <v>0</v>
      </c>
      <c r="N39" s="114">
        <f t="shared" si="13"/>
        <v>0</v>
      </c>
      <c r="O39" s="96" t="e">
        <f t="shared" si="11"/>
        <v>#N/A</v>
      </c>
      <c r="P39" t="e">
        <f t="shared" si="12"/>
        <v>#N/A</v>
      </c>
      <c r="Q39">
        <f>COUNTIF(P$5:P39,P39)</f>
        <v>35</v>
      </c>
      <c r="R39" s="263">
        <v>35</v>
      </c>
      <c r="S39" s="263">
        <v>40</v>
      </c>
      <c r="T39" s="263"/>
      <c r="U39" s="263"/>
    </row>
    <row r="40" spans="1:21" ht="12.75">
      <c r="A40" s="10">
        <f>MATCH(K40,$K$3:K39,0)</f>
        <v>6</v>
      </c>
      <c r="B40" s="88"/>
      <c r="C40" s="223"/>
      <c r="D40" s="112">
        <f t="shared" si="7"/>
        <v>0</v>
      </c>
      <c r="E40" s="2" t="e">
        <f t="shared" si="9"/>
        <v>#N/A</v>
      </c>
      <c r="F40" s="95">
        <v>36</v>
      </c>
      <c r="G40" s="3" t="e">
        <f>VLOOKUP($K40,Startovka!$D$3:$J$292,4,FALSE())</f>
        <v>#N/A</v>
      </c>
      <c r="H40" s="4" t="e">
        <f>VLOOKUP($K40,Startovka!$D$3:$J$292,5,FALSE())</f>
        <v>#N/A</v>
      </c>
      <c r="I40" s="89" t="e">
        <f>VLOOKUP($K40,Startovka!$D$3:$J$292,7,FALSE())</f>
        <v>#N/A</v>
      </c>
      <c r="J40" s="4" t="e">
        <f>VLOOKUP($K40,Startovka!$D$3:$J$292,6,FALSE())</f>
        <v>#N/A</v>
      </c>
      <c r="K40" s="4">
        <f t="shared" si="10"/>
        <v>0</v>
      </c>
      <c r="L40" s="4">
        <f>COUNTIF(J$4:J40,J40)</f>
        <v>36</v>
      </c>
      <c r="M40" s="114">
        <f t="shared" si="8"/>
        <v>0</v>
      </c>
      <c r="N40" s="114">
        <f t="shared" si="13"/>
        <v>0</v>
      </c>
      <c r="O40" s="96" t="e">
        <f t="shared" si="11"/>
        <v>#N/A</v>
      </c>
      <c r="P40" t="e">
        <f t="shared" si="12"/>
        <v>#N/A</v>
      </c>
      <c r="Q40">
        <f>COUNTIF(P$5:P40,P40)</f>
        <v>36</v>
      </c>
      <c r="R40" s="263">
        <v>36</v>
      </c>
      <c r="S40" s="263">
        <v>39</v>
      </c>
      <c r="T40" s="263"/>
      <c r="U40" s="263"/>
    </row>
    <row r="41" spans="1:21" ht="12.75">
      <c r="A41" s="10">
        <f>MATCH(K41,$K$3:K40,0)</f>
        <v>6</v>
      </c>
      <c r="B41" s="88"/>
      <c r="C41" s="223"/>
      <c r="D41" s="112">
        <f t="shared" si="7"/>
        <v>0</v>
      </c>
      <c r="E41" s="2" t="e">
        <f t="shared" si="9"/>
        <v>#N/A</v>
      </c>
      <c r="F41" s="95">
        <v>37</v>
      </c>
      <c r="G41" s="3" t="e">
        <f>VLOOKUP($K41,Startovka!$D$3:$J$292,4,FALSE())</f>
        <v>#N/A</v>
      </c>
      <c r="H41" s="4" t="e">
        <f>VLOOKUP($K41,Startovka!$D$3:$J$292,5,FALSE())</f>
        <v>#N/A</v>
      </c>
      <c r="I41" s="89" t="e">
        <f>VLOOKUP($K41,Startovka!$D$3:$J$292,7,FALSE())</f>
        <v>#N/A</v>
      </c>
      <c r="J41" s="4" t="e">
        <f>VLOOKUP($K41,Startovka!$D$3:$J$292,6,FALSE())</f>
        <v>#N/A</v>
      </c>
      <c r="K41" s="4">
        <f t="shared" si="10"/>
        <v>0</v>
      </c>
      <c r="L41" s="4">
        <f>COUNTIF(J$4:J41,J41)</f>
        <v>37</v>
      </c>
      <c r="M41" s="114">
        <f t="shared" si="8"/>
        <v>0</v>
      </c>
      <c r="N41" s="114">
        <f t="shared" si="13"/>
        <v>0</v>
      </c>
      <c r="O41" s="96" t="e">
        <f t="shared" si="11"/>
        <v>#N/A</v>
      </c>
      <c r="P41" t="e">
        <f t="shared" si="12"/>
        <v>#N/A</v>
      </c>
      <c r="Q41">
        <f>COUNTIF(P$5:P41,P41)</f>
        <v>37</v>
      </c>
      <c r="R41" s="263">
        <v>37</v>
      </c>
      <c r="S41" s="263">
        <v>38</v>
      </c>
      <c r="T41" s="263"/>
      <c r="U41" s="263"/>
    </row>
    <row r="42" spans="1:21" ht="12.75">
      <c r="A42" s="10">
        <f>MATCH(K42,$K$3:K41,0)</f>
        <v>6</v>
      </c>
      <c r="B42" s="88"/>
      <c r="C42" s="223"/>
      <c r="D42" s="112">
        <f t="shared" si="7"/>
        <v>0</v>
      </c>
      <c r="E42" s="2" t="e">
        <f t="shared" si="9"/>
        <v>#N/A</v>
      </c>
      <c r="F42" s="95">
        <v>38</v>
      </c>
      <c r="G42" s="3" t="e">
        <f>VLOOKUP($K42,Startovka!$D$3:$J$292,4,FALSE())</f>
        <v>#N/A</v>
      </c>
      <c r="H42" s="4" t="e">
        <f>VLOOKUP($K42,Startovka!$D$3:$J$292,5,FALSE())</f>
        <v>#N/A</v>
      </c>
      <c r="I42" s="89" t="e">
        <f>VLOOKUP($K42,Startovka!$D$3:$J$292,7,FALSE())</f>
        <v>#N/A</v>
      </c>
      <c r="J42" s="4" t="e">
        <f>VLOOKUP($K42,Startovka!$D$3:$J$292,6,FALSE())</f>
        <v>#N/A</v>
      </c>
      <c r="K42" s="4">
        <f t="shared" si="10"/>
        <v>0</v>
      </c>
      <c r="L42" s="4">
        <f>COUNTIF(J$4:J42,J42)</f>
        <v>38</v>
      </c>
      <c r="M42" s="114">
        <f t="shared" si="8"/>
        <v>0</v>
      </c>
      <c r="N42" s="114">
        <f t="shared" si="13"/>
        <v>0</v>
      </c>
      <c r="O42" s="96" t="e">
        <f t="shared" si="11"/>
        <v>#N/A</v>
      </c>
      <c r="P42" t="e">
        <f t="shared" si="12"/>
        <v>#N/A</v>
      </c>
      <c r="Q42">
        <f>COUNTIF(P$5:P42,P42)</f>
        <v>38</v>
      </c>
      <c r="R42" s="263">
        <v>38</v>
      </c>
      <c r="S42" s="263">
        <v>37</v>
      </c>
      <c r="T42" s="263"/>
      <c r="U42" s="263"/>
    </row>
    <row r="43" spans="1:21" ht="12.75">
      <c r="A43" s="10">
        <f>MATCH(K43,$K$3:K42,0)</f>
        <v>6</v>
      </c>
      <c r="B43" s="88"/>
      <c r="C43" s="223"/>
      <c r="D43" s="112">
        <f t="shared" si="7"/>
        <v>0</v>
      </c>
      <c r="E43" s="2" t="e">
        <f t="shared" si="9"/>
        <v>#N/A</v>
      </c>
      <c r="F43" s="95">
        <v>39</v>
      </c>
      <c r="G43" s="3" t="e">
        <f>VLOOKUP($K43,Startovka!$D$3:$J$292,4,FALSE())</f>
        <v>#N/A</v>
      </c>
      <c r="H43" s="4" t="e">
        <f>VLOOKUP($K43,Startovka!$D$3:$J$292,5,FALSE())</f>
        <v>#N/A</v>
      </c>
      <c r="I43" s="89" t="e">
        <f>VLOOKUP($K43,Startovka!$D$3:$J$292,7,FALSE())</f>
        <v>#N/A</v>
      </c>
      <c r="J43" s="4" t="e">
        <f>VLOOKUP($K43,Startovka!$D$3:$J$292,6,FALSE())</f>
        <v>#N/A</v>
      </c>
      <c r="K43" s="4">
        <f t="shared" si="10"/>
        <v>0</v>
      </c>
      <c r="L43" s="4">
        <f>COUNTIF(J$4:J43,J43)</f>
        <v>39</v>
      </c>
      <c r="M43" s="114">
        <f t="shared" si="8"/>
        <v>0</v>
      </c>
      <c r="N43" s="114">
        <f t="shared" si="13"/>
        <v>0</v>
      </c>
      <c r="O43" s="96" t="e">
        <f t="shared" si="11"/>
        <v>#N/A</v>
      </c>
      <c r="P43" t="e">
        <f t="shared" si="12"/>
        <v>#N/A</v>
      </c>
      <c r="Q43">
        <f>COUNTIF(P$5:P43,P43)</f>
        <v>39</v>
      </c>
      <c r="R43" s="263">
        <v>39</v>
      </c>
      <c r="S43" s="263">
        <v>36</v>
      </c>
      <c r="T43" s="263"/>
      <c r="U43" s="263"/>
    </row>
    <row r="44" spans="1:21" ht="12.75">
      <c r="A44" s="10">
        <f>MATCH(K44,$K$3:K43,0)</f>
        <v>6</v>
      </c>
      <c r="B44" s="88"/>
      <c r="C44" s="223"/>
      <c r="D44" s="112">
        <f t="shared" si="7"/>
        <v>0</v>
      </c>
      <c r="E44" s="2" t="e">
        <f t="shared" si="9"/>
        <v>#N/A</v>
      </c>
      <c r="F44" s="95">
        <v>40</v>
      </c>
      <c r="G44" s="3" t="e">
        <f>VLOOKUP($K44,Startovka!$D$3:$J$292,4,FALSE())</f>
        <v>#N/A</v>
      </c>
      <c r="H44" s="4" t="e">
        <f>VLOOKUP($K44,Startovka!$D$3:$J$292,5,FALSE())</f>
        <v>#N/A</v>
      </c>
      <c r="I44" s="89" t="e">
        <f>VLOOKUP($K44,Startovka!$D$3:$J$292,7,FALSE())</f>
        <v>#N/A</v>
      </c>
      <c r="J44" s="4" t="e">
        <f>VLOOKUP($K44,Startovka!$D$3:$J$292,6,FALSE())</f>
        <v>#N/A</v>
      </c>
      <c r="K44" s="4">
        <f t="shared" si="10"/>
        <v>0</v>
      </c>
      <c r="L44" s="4">
        <f>COUNTIF(J$4:J44,J44)</f>
        <v>40</v>
      </c>
      <c r="M44" s="114">
        <f t="shared" si="8"/>
        <v>0</v>
      </c>
      <c r="N44" s="114">
        <f t="shared" si="13"/>
        <v>0</v>
      </c>
      <c r="O44" s="96" t="e">
        <f t="shared" si="11"/>
        <v>#N/A</v>
      </c>
      <c r="P44" t="e">
        <f t="shared" si="12"/>
        <v>#N/A</v>
      </c>
      <c r="Q44">
        <f>COUNTIF(P$5:P44,P44)</f>
        <v>40</v>
      </c>
      <c r="R44" s="263">
        <v>40</v>
      </c>
      <c r="S44" s="263">
        <v>35</v>
      </c>
      <c r="T44" s="263"/>
      <c r="U44" s="263"/>
    </row>
    <row r="45" spans="1:21" ht="12.75">
      <c r="A45" s="10">
        <f>MATCH(K45,$K$3:K44,0)</f>
        <v>6</v>
      </c>
      <c r="B45" s="88"/>
      <c r="C45" s="223"/>
      <c r="D45" s="112">
        <f t="shared" si="7"/>
        <v>0</v>
      </c>
      <c r="E45" s="2" t="e">
        <f t="shared" si="9"/>
        <v>#N/A</v>
      </c>
      <c r="F45" s="95">
        <v>41</v>
      </c>
      <c r="G45" s="3" t="e">
        <f>VLOOKUP($K45,Startovka!$D$3:$J$292,4,FALSE())</f>
        <v>#N/A</v>
      </c>
      <c r="H45" s="4" t="e">
        <f>VLOOKUP($K45,Startovka!$D$3:$J$292,5,FALSE())</f>
        <v>#N/A</v>
      </c>
      <c r="I45" s="89" t="e">
        <f>VLOOKUP($K45,Startovka!$D$3:$J$292,7,FALSE())</f>
        <v>#N/A</v>
      </c>
      <c r="J45" s="4" t="e">
        <f>VLOOKUP($K45,Startovka!$D$3:$J$292,6,FALSE())</f>
        <v>#N/A</v>
      </c>
      <c r="K45" s="4">
        <f t="shared" si="10"/>
        <v>0</v>
      </c>
      <c r="L45" s="4">
        <f>COUNTIF(J$4:J45,J45)</f>
        <v>41</v>
      </c>
      <c r="M45" s="114">
        <f t="shared" si="8"/>
        <v>0</v>
      </c>
      <c r="N45" s="114">
        <f t="shared" si="13"/>
        <v>0</v>
      </c>
      <c r="O45" s="96" t="e">
        <f t="shared" si="11"/>
        <v>#N/A</v>
      </c>
      <c r="P45" t="e">
        <f t="shared" si="12"/>
        <v>#N/A</v>
      </c>
      <c r="Q45">
        <f>COUNTIF(P$5:P45,P45)</f>
        <v>41</v>
      </c>
      <c r="R45" s="263">
        <v>41</v>
      </c>
      <c r="S45" s="263">
        <v>34</v>
      </c>
      <c r="T45" s="263"/>
      <c r="U45" s="263"/>
    </row>
    <row r="46" spans="1:21" ht="12.75">
      <c r="A46" s="10">
        <f>MATCH(K46,$K$3:K45,0)</f>
        <v>6</v>
      </c>
      <c r="B46" s="88"/>
      <c r="C46" s="223"/>
      <c r="D46" s="112">
        <f t="shared" si="7"/>
        <v>0</v>
      </c>
      <c r="E46" s="2" t="e">
        <f t="shared" si="9"/>
        <v>#N/A</v>
      </c>
      <c r="F46" s="95">
        <v>42</v>
      </c>
      <c r="G46" s="3" t="e">
        <f>VLOOKUP($K46,Startovka!$D$3:$J$292,4,FALSE())</f>
        <v>#N/A</v>
      </c>
      <c r="H46" s="4" t="e">
        <f>VLOOKUP($K46,Startovka!$D$3:$J$292,5,FALSE())</f>
        <v>#N/A</v>
      </c>
      <c r="I46" s="89" t="e">
        <f>VLOOKUP($K46,Startovka!$D$3:$J$292,7,FALSE())</f>
        <v>#N/A</v>
      </c>
      <c r="J46" s="4" t="e">
        <f>VLOOKUP($K46,Startovka!$D$3:$J$292,6,FALSE())</f>
        <v>#N/A</v>
      </c>
      <c r="K46" s="4">
        <f t="shared" si="10"/>
        <v>0</v>
      </c>
      <c r="L46" s="4">
        <f>COUNTIF(J$4:J46,J46)</f>
        <v>42</v>
      </c>
      <c r="M46" s="114">
        <f t="shared" si="8"/>
        <v>0</v>
      </c>
      <c r="N46" s="114">
        <f t="shared" si="13"/>
        <v>0</v>
      </c>
      <c r="O46" s="96" t="e">
        <f t="shared" si="11"/>
        <v>#N/A</v>
      </c>
      <c r="P46" t="e">
        <f t="shared" si="12"/>
        <v>#N/A</v>
      </c>
      <c r="Q46">
        <f>COUNTIF(P$5:P46,P46)</f>
        <v>42</v>
      </c>
      <c r="R46" s="263">
        <v>42</v>
      </c>
      <c r="S46" s="263">
        <v>33</v>
      </c>
      <c r="T46" s="263"/>
      <c r="U46" s="263"/>
    </row>
    <row r="47" spans="1:21" ht="12.75">
      <c r="A47" s="10">
        <f>MATCH(K47,$K$3:K46,0)</f>
        <v>6</v>
      </c>
      <c r="B47" s="88"/>
      <c r="C47" s="223"/>
      <c r="D47" s="112">
        <f t="shared" si="7"/>
        <v>0</v>
      </c>
      <c r="E47" s="2" t="e">
        <f t="shared" si="9"/>
        <v>#N/A</v>
      </c>
      <c r="F47" s="95">
        <v>43</v>
      </c>
      <c r="G47" s="3" t="e">
        <f>VLOOKUP($K47,Startovka!$D$3:$J$292,4,FALSE())</f>
        <v>#N/A</v>
      </c>
      <c r="H47" s="4" t="e">
        <f>VLOOKUP($K47,Startovka!$D$3:$J$292,5,FALSE())</f>
        <v>#N/A</v>
      </c>
      <c r="I47" s="89" t="e">
        <f>VLOOKUP($K47,Startovka!$D$3:$J$292,7,FALSE())</f>
        <v>#N/A</v>
      </c>
      <c r="J47" s="4" t="e">
        <f>VLOOKUP($K47,Startovka!$D$3:$J$292,6,FALSE())</f>
        <v>#N/A</v>
      </c>
      <c r="K47" s="4">
        <f t="shared" si="10"/>
        <v>0</v>
      </c>
      <c r="L47" s="4">
        <f>COUNTIF(J$4:J47,J47)</f>
        <v>43</v>
      </c>
      <c r="M47" s="114">
        <f t="shared" si="8"/>
        <v>0</v>
      </c>
      <c r="N47" s="114">
        <f t="shared" si="13"/>
        <v>0</v>
      </c>
      <c r="O47" s="96" t="e">
        <f t="shared" si="11"/>
        <v>#N/A</v>
      </c>
      <c r="P47" t="e">
        <f t="shared" si="12"/>
        <v>#N/A</v>
      </c>
      <c r="Q47">
        <f>COUNTIF(P$5:P47,P47)</f>
        <v>43</v>
      </c>
      <c r="R47" s="263">
        <v>43</v>
      </c>
      <c r="S47" s="263">
        <v>32</v>
      </c>
      <c r="T47" s="263"/>
      <c r="U47" s="263"/>
    </row>
    <row r="48" spans="1:21" ht="12.75">
      <c r="A48" s="10">
        <f>MATCH(K48,$K$3:K47,0)</f>
        <v>6</v>
      </c>
      <c r="B48" s="88"/>
      <c r="C48" s="223"/>
      <c r="D48" s="112">
        <f t="shared" si="7"/>
        <v>0</v>
      </c>
      <c r="E48" s="2" t="e">
        <f t="shared" si="9"/>
        <v>#N/A</v>
      </c>
      <c r="F48" s="95">
        <v>44</v>
      </c>
      <c r="G48" s="3" t="e">
        <f>VLOOKUP($K48,Startovka!$D$3:$J$292,4,FALSE())</f>
        <v>#N/A</v>
      </c>
      <c r="H48" s="4" t="e">
        <f>VLOOKUP($K48,Startovka!$D$3:$J$292,5,FALSE())</f>
        <v>#N/A</v>
      </c>
      <c r="I48" s="89" t="e">
        <f>VLOOKUP($K48,Startovka!$D$3:$J$292,7,FALSE())</f>
        <v>#N/A</v>
      </c>
      <c r="J48" s="4" t="e">
        <f>VLOOKUP($K48,Startovka!$D$3:$J$292,6,FALSE())</f>
        <v>#N/A</v>
      </c>
      <c r="K48" s="4">
        <f t="shared" si="10"/>
        <v>0</v>
      </c>
      <c r="L48" s="4">
        <f>COUNTIF(J$4:J48,J48)</f>
        <v>44</v>
      </c>
      <c r="M48" s="114">
        <f t="shared" si="8"/>
        <v>0</v>
      </c>
      <c r="N48" s="114">
        <f t="shared" si="13"/>
        <v>0</v>
      </c>
      <c r="O48" s="96" t="e">
        <f t="shared" si="11"/>
        <v>#N/A</v>
      </c>
      <c r="P48" t="e">
        <f t="shared" si="12"/>
        <v>#N/A</v>
      </c>
      <c r="Q48">
        <f>COUNTIF(P$5:P48,P48)</f>
        <v>44</v>
      </c>
      <c r="R48" s="263">
        <v>44</v>
      </c>
      <c r="S48" s="263">
        <v>31</v>
      </c>
      <c r="T48" s="263"/>
      <c r="U48" s="263"/>
    </row>
    <row r="49" spans="1:21" ht="12.75">
      <c r="A49" s="10">
        <f>MATCH(K49,$K$3:K48,0)</f>
        <v>6</v>
      </c>
      <c r="B49" s="88"/>
      <c r="C49" s="223"/>
      <c r="D49" s="112">
        <f t="shared" si="7"/>
        <v>0</v>
      </c>
      <c r="E49" s="2" t="e">
        <f t="shared" si="9"/>
        <v>#N/A</v>
      </c>
      <c r="F49" s="95">
        <v>45</v>
      </c>
      <c r="G49" s="3" t="e">
        <f>VLOOKUP($K49,Startovka!$D$3:$J$292,4,FALSE())</f>
        <v>#N/A</v>
      </c>
      <c r="H49" s="4" t="e">
        <f>VLOOKUP($K49,Startovka!$D$3:$J$292,5,FALSE())</f>
        <v>#N/A</v>
      </c>
      <c r="I49" s="89" t="e">
        <f>VLOOKUP($K49,Startovka!$D$3:$J$292,7,FALSE())</f>
        <v>#N/A</v>
      </c>
      <c r="J49" s="4" t="e">
        <f>VLOOKUP($K49,Startovka!$D$3:$J$292,6,FALSE())</f>
        <v>#N/A</v>
      </c>
      <c r="K49" s="4">
        <f t="shared" si="10"/>
        <v>0</v>
      </c>
      <c r="L49" s="4">
        <f>COUNTIF(J$4:J49,J49)</f>
        <v>45</v>
      </c>
      <c r="M49" s="114">
        <f t="shared" si="8"/>
        <v>0</v>
      </c>
      <c r="N49" s="114">
        <f t="shared" si="13"/>
        <v>0</v>
      </c>
      <c r="O49" s="96" t="e">
        <f t="shared" si="11"/>
        <v>#N/A</v>
      </c>
      <c r="P49" t="e">
        <f t="shared" si="12"/>
        <v>#N/A</v>
      </c>
      <c r="Q49">
        <f>COUNTIF(P$5:P49,P49)</f>
        <v>45</v>
      </c>
      <c r="R49" s="263">
        <v>45</v>
      </c>
      <c r="S49" s="263">
        <v>30</v>
      </c>
      <c r="T49" s="263"/>
      <c r="U49" s="263"/>
    </row>
    <row r="50" spans="1:21" ht="12.75">
      <c r="A50" s="10">
        <f>MATCH(K50,$K$3:K49,0)</f>
        <v>6</v>
      </c>
      <c r="B50" s="88"/>
      <c r="C50" s="223"/>
      <c r="D50" s="112">
        <f t="shared" si="7"/>
        <v>0</v>
      </c>
      <c r="E50" s="2" t="e">
        <f t="shared" si="9"/>
        <v>#N/A</v>
      </c>
      <c r="F50" s="95">
        <v>46</v>
      </c>
      <c r="G50" s="3" t="e">
        <f>VLOOKUP($K50,Startovka!$D$3:$J$292,4,FALSE())</f>
        <v>#N/A</v>
      </c>
      <c r="H50" s="4" t="e">
        <f>VLOOKUP($K50,Startovka!$D$3:$J$292,5,FALSE())</f>
        <v>#N/A</v>
      </c>
      <c r="I50" s="89" t="e">
        <f>VLOOKUP($K50,Startovka!$D$3:$J$292,7,FALSE())</f>
        <v>#N/A</v>
      </c>
      <c r="J50" s="4" t="e">
        <f>VLOOKUP($K50,Startovka!$D$3:$J$292,6,FALSE())</f>
        <v>#N/A</v>
      </c>
      <c r="K50" s="4">
        <f t="shared" si="10"/>
        <v>0</v>
      </c>
      <c r="L50" s="4">
        <f>COUNTIF(J$4:J50,J50)</f>
        <v>46</v>
      </c>
      <c r="M50" s="114">
        <f t="shared" si="8"/>
        <v>0</v>
      </c>
      <c r="N50" s="114">
        <f t="shared" si="13"/>
        <v>0</v>
      </c>
      <c r="O50" s="96" t="e">
        <f t="shared" si="11"/>
        <v>#N/A</v>
      </c>
      <c r="P50" t="e">
        <f t="shared" si="12"/>
        <v>#N/A</v>
      </c>
      <c r="Q50">
        <f>COUNTIF(P$5:P50,P50)</f>
        <v>46</v>
      </c>
      <c r="R50" s="263">
        <v>46</v>
      </c>
      <c r="S50" s="263">
        <v>29</v>
      </c>
      <c r="T50" s="263"/>
      <c r="U50" s="263"/>
    </row>
    <row r="51" spans="1:21" ht="12.75">
      <c r="A51" s="10">
        <f>MATCH(K51,$K$3:K50,0)</f>
        <v>6</v>
      </c>
      <c r="B51" s="88"/>
      <c r="C51" s="223"/>
      <c r="D51" s="112">
        <f t="shared" si="7"/>
        <v>0</v>
      </c>
      <c r="E51" s="2" t="e">
        <f t="shared" si="9"/>
        <v>#N/A</v>
      </c>
      <c r="F51" s="95">
        <v>47</v>
      </c>
      <c r="G51" s="3" t="e">
        <f>VLOOKUP($K51,Startovka!$D$3:$J$292,4,FALSE())</f>
        <v>#N/A</v>
      </c>
      <c r="H51" s="4" t="e">
        <f>VLOOKUP($K51,Startovka!$D$3:$J$292,5,FALSE())</f>
        <v>#N/A</v>
      </c>
      <c r="I51" s="89" t="e">
        <f>VLOOKUP($K51,Startovka!$D$3:$J$292,7,FALSE())</f>
        <v>#N/A</v>
      </c>
      <c r="J51" s="4" t="e">
        <f>VLOOKUP($K51,Startovka!$D$3:$J$292,6,FALSE())</f>
        <v>#N/A</v>
      </c>
      <c r="K51" s="4">
        <f t="shared" si="10"/>
        <v>0</v>
      </c>
      <c r="L51" s="4">
        <f>COUNTIF(J$4:J51,J51)</f>
        <v>47</v>
      </c>
      <c r="M51" s="114">
        <f t="shared" si="8"/>
        <v>0</v>
      </c>
      <c r="N51" s="114">
        <f t="shared" si="13"/>
        <v>0</v>
      </c>
      <c r="O51" s="96" t="e">
        <f t="shared" si="11"/>
        <v>#N/A</v>
      </c>
      <c r="P51" t="e">
        <f t="shared" si="12"/>
        <v>#N/A</v>
      </c>
      <c r="Q51">
        <f>COUNTIF(P$5:P51,P51)</f>
        <v>47</v>
      </c>
      <c r="R51" s="263">
        <v>47</v>
      </c>
      <c r="S51" s="263">
        <v>28</v>
      </c>
      <c r="T51" s="263"/>
      <c r="U51" s="263"/>
    </row>
    <row r="52" spans="1:21" ht="12.75">
      <c r="A52" s="10">
        <f>MATCH(K52,$K$3:K51,0)</f>
        <v>6</v>
      </c>
      <c r="B52" s="88"/>
      <c r="C52" s="223"/>
      <c r="D52" s="112">
        <f t="shared" si="7"/>
        <v>0</v>
      </c>
      <c r="E52" s="2" t="e">
        <f t="shared" si="9"/>
        <v>#N/A</v>
      </c>
      <c r="F52" s="95">
        <v>48</v>
      </c>
      <c r="G52" s="3" t="e">
        <f>VLOOKUP($K52,Startovka!$D$3:$J$292,4,FALSE())</f>
        <v>#N/A</v>
      </c>
      <c r="H52" s="4" t="e">
        <f>VLOOKUP($K52,Startovka!$D$3:$J$292,5,FALSE())</f>
        <v>#N/A</v>
      </c>
      <c r="I52" s="89" t="e">
        <f>VLOOKUP($K52,Startovka!$D$3:$J$292,7,FALSE())</f>
        <v>#N/A</v>
      </c>
      <c r="J52" s="4" t="e">
        <f>VLOOKUP($K52,Startovka!$D$3:$J$292,6,FALSE())</f>
        <v>#N/A</v>
      </c>
      <c r="K52" s="4">
        <f t="shared" si="10"/>
        <v>0</v>
      </c>
      <c r="L52" s="4">
        <f>COUNTIF(J$4:J52,J52)</f>
        <v>48</v>
      </c>
      <c r="M52" s="114">
        <f t="shared" si="8"/>
        <v>0</v>
      </c>
      <c r="N52" s="114">
        <f t="shared" si="13"/>
        <v>0</v>
      </c>
      <c r="O52" s="96" t="e">
        <f t="shared" si="11"/>
        <v>#N/A</v>
      </c>
      <c r="P52" t="e">
        <f t="shared" si="12"/>
        <v>#N/A</v>
      </c>
      <c r="Q52">
        <f>COUNTIF(P$5:P52,P52)</f>
        <v>48</v>
      </c>
      <c r="R52" s="263">
        <v>48</v>
      </c>
      <c r="S52" s="263">
        <v>27</v>
      </c>
      <c r="T52" s="263"/>
      <c r="U52" s="263"/>
    </row>
    <row r="53" spans="1:21" ht="12.75">
      <c r="A53" s="10">
        <f>MATCH(K53,$K$3:K52,0)</f>
        <v>6</v>
      </c>
      <c r="B53" s="88"/>
      <c r="C53" s="223"/>
      <c r="D53" s="112">
        <f t="shared" si="7"/>
        <v>0</v>
      </c>
      <c r="E53" s="2" t="e">
        <f t="shared" si="9"/>
        <v>#N/A</v>
      </c>
      <c r="F53" s="95">
        <v>49</v>
      </c>
      <c r="G53" s="3" t="e">
        <f>VLOOKUP($K53,Startovka!$D$3:$J$292,4,FALSE())</f>
        <v>#N/A</v>
      </c>
      <c r="H53" s="4" t="e">
        <f>VLOOKUP($K53,Startovka!$D$3:$J$292,5,FALSE())</f>
        <v>#N/A</v>
      </c>
      <c r="I53" s="89" t="e">
        <f>VLOOKUP($K53,Startovka!$D$3:$J$292,7,FALSE())</f>
        <v>#N/A</v>
      </c>
      <c r="J53" s="4" t="e">
        <f>VLOOKUP($K53,Startovka!$D$3:$J$292,6,FALSE())</f>
        <v>#N/A</v>
      </c>
      <c r="K53" s="4">
        <f t="shared" si="10"/>
        <v>0</v>
      </c>
      <c r="L53" s="4">
        <f>COUNTIF(J$4:J53,J53)</f>
        <v>49</v>
      </c>
      <c r="M53" s="114">
        <f t="shared" si="8"/>
        <v>0</v>
      </c>
      <c r="N53" s="114">
        <f t="shared" si="13"/>
        <v>0</v>
      </c>
      <c r="O53" s="96" t="e">
        <f t="shared" si="11"/>
        <v>#N/A</v>
      </c>
      <c r="P53" t="e">
        <f t="shared" si="12"/>
        <v>#N/A</v>
      </c>
      <c r="Q53">
        <f>COUNTIF(P$5:P53,P53)</f>
        <v>49</v>
      </c>
      <c r="R53" s="263">
        <v>49</v>
      </c>
      <c r="S53" s="263">
        <v>26</v>
      </c>
      <c r="T53" s="263"/>
      <c r="U53" s="263"/>
    </row>
    <row r="54" spans="1:21" ht="12.75">
      <c r="A54" s="10">
        <f>MATCH(K54,$K$3:K53,0)</f>
        <v>6</v>
      </c>
      <c r="B54" s="88"/>
      <c r="C54" s="223"/>
      <c r="D54" s="112">
        <f t="shared" si="7"/>
        <v>0</v>
      </c>
      <c r="E54" s="2" t="e">
        <f t="shared" si="9"/>
        <v>#N/A</v>
      </c>
      <c r="F54" s="95">
        <v>50</v>
      </c>
      <c r="G54" s="3" t="e">
        <f>VLOOKUP($K54,Startovka!$D$3:$J$292,4,FALSE())</f>
        <v>#N/A</v>
      </c>
      <c r="H54" s="4" t="e">
        <f>VLOOKUP($K54,Startovka!$D$3:$J$292,5,FALSE())</f>
        <v>#N/A</v>
      </c>
      <c r="I54" s="89" t="e">
        <f>VLOOKUP($K54,Startovka!$D$3:$J$292,7,FALSE())</f>
        <v>#N/A</v>
      </c>
      <c r="J54" s="4" t="e">
        <f>VLOOKUP($K54,Startovka!$D$3:$J$292,6,FALSE())</f>
        <v>#N/A</v>
      </c>
      <c r="K54" s="4">
        <f t="shared" si="10"/>
        <v>0</v>
      </c>
      <c r="L54" s="4">
        <f>COUNTIF(J$4:J54,J54)</f>
        <v>50</v>
      </c>
      <c r="M54" s="114">
        <f t="shared" si="8"/>
        <v>0</v>
      </c>
      <c r="N54" s="114">
        <f t="shared" si="13"/>
        <v>0</v>
      </c>
      <c r="O54" s="96" t="e">
        <f t="shared" si="11"/>
        <v>#N/A</v>
      </c>
      <c r="P54" t="e">
        <f t="shared" si="12"/>
        <v>#N/A</v>
      </c>
      <c r="Q54">
        <f>COUNTIF(P$5:P54,P54)</f>
        <v>50</v>
      </c>
      <c r="R54" s="263">
        <v>50</v>
      </c>
      <c r="S54" s="263">
        <v>25</v>
      </c>
      <c r="T54" s="263"/>
      <c r="U54" s="263"/>
    </row>
    <row r="55" spans="1:21" ht="12.75">
      <c r="A55" s="10">
        <f>MATCH(K55,$K$3:K54,0)</f>
        <v>6</v>
      </c>
      <c r="B55" s="88"/>
      <c r="C55" s="223"/>
      <c r="D55" s="112">
        <f t="shared" si="7"/>
        <v>0</v>
      </c>
      <c r="E55" s="2" t="e">
        <f t="shared" si="9"/>
        <v>#N/A</v>
      </c>
      <c r="F55" s="95">
        <v>51</v>
      </c>
      <c r="G55" s="3" t="e">
        <f>VLOOKUP($K55,Startovka!$D$3:$J$292,4,FALSE())</f>
        <v>#N/A</v>
      </c>
      <c r="H55" s="4" t="e">
        <f>VLOOKUP($K55,Startovka!$D$3:$J$292,5,FALSE())</f>
        <v>#N/A</v>
      </c>
      <c r="I55" s="89" t="e">
        <f>VLOOKUP($K55,Startovka!$D$3:$J$292,7,FALSE())</f>
        <v>#N/A</v>
      </c>
      <c r="J55" s="4" t="e">
        <f>VLOOKUP($K55,Startovka!$D$3:$J$292,6,FALSE())</f>
        <v>#N/A</v>
      </c>
      <c r="K55" s="4">
        <f t="shared" si="10"/>
        <v>0</v>
      </c>
      <c r="L55" s="4">
        <f>COUNTIF(J$4:J55,J55)</f>
        <v>51</v>
      </c>
      <c r="M55" s="114">
        <f t="shared" si="8"/>
        <v>0</v>
      </c>
      <c r="N55" s="114">
        <f t="shared" si="13"/>
        <v>0</v>
      </c>
      <c r="O55" s="96" t="e">
        <f t="shared" si="11"/>
        <v>#N/A</v>
      </c>
      <c r="P55" t="e">
        <f t="shared" si="12"/>
        <v>#N/A</v>
      </c>
      <c r="Q55">
        <f>COUNTIF(P$5:P55,P55)</f>
        <v>51</v>
      </c>
      <c r="R55" s="263">
        <v>51</v>
      </c>
      <c r="S55" s="263">
        <v>24</v>
      </c>
      <c r="T55" s="263"/>
      <c r="U55" s="263"/>
    </row>
    <row r="56" spans="1:21" ht="12.75">
      <c r="A56" s="10">
        <f>MATCH(K56,$K$3:K55,0)</f>
        <v>6</v>
      </c>
      <c r="B56" s="88"/>
      <c r="C56" s="223"/>
      <c r="D56" s="112">
        <f t="shared" si="7"/>
        <v>0</v>
      </c>
      <c r="E56" s="2" t="e">
        <f t="shared" si="9"/>
        <v>#N/A</v>
      </c>
      <c r="F56" s="95">
        <v>52</v>
      </c>
      <c r="G56" s="3" t="e">
        <f>VLOOKUP($K56,Startovka!$D$3:$J$292,4,FALSE())</f>
        <v>#N/A</v>
      </c>
      <c r="H56" s="4" t="e">
        <f>VLOOKUP($K56,Startovka!$D$3:$J$292,5,FALSE())</f>
        <v>#N/A</v>
      </c>
      <c r="I56" s="89" t="e">
        <f>VLOOKUP($K56,Startovka!$D$3:$J$292,7,FALSE())</f>
        <v>#N/A</v>
      </c>
      <c r="J56" s="4" t="e">
        <f>VLOOKUP($K56,Startovka!$D$3:$J$292,6,FALSE())</f>
        <v>#N/A</v>
      </c>
      <c r="K56" s="4">
        <f t="shared" si="10"/>
        <v>0</v>
      </c>
      <c r="L56" s="4">
        <f>COUNTIF(J$4:J56,J56)</f>
        <v>52</v>
      </c>
      <c r="M56" s="114">
        <f t="shared" si="8"/>
        <v>0</v>
      </c>
      <c r="N56" s="114">
        <f t="shared" si="13"/>
        <v>0</v>
      </c>
      <c r="O56" s="96" t="e">
        <f t="shared" si="11"/>
        <v>#N/A</v>
      </c>
      <c r="P56" t="e">
        <f t="shared" si="12"/>
        <v>#N/A</v>
      </c>
      <c r="Q56">
        <f>COUNTIF(P$5:P56,P56)</f>
        <v>52</v>
      </c>
      <c r="R56" s="263">
        <v>52</v>
      </c>
      <c r="S56" s="263">
        <v>23</v>
      </c>
      <c r="T56" s="263"/>
      <c r="U56" s="263"/>
    </row>
    <row r="57" spans="1:21" ht="12.75">
      <c r="A57" s="10">
        <f>MATCH(K57,$K$3:K56,0)</f>
        <v>6</v>
      </c>
      <c r="B57" s="88"/>
      <c r="C57" s="223"/>
      <c r="D57" s="112">
        <f t="shared" si="7"/>
        <v>0</v>
      </c>
      <c r="E57" s="2" t="e">
        <f t="shared" si="9"/>
        <v>#N/A</v>
      </c>
      <c r="F57" s="95">
        <v>53</v>
      </c>
      <c r="G57" s="3" t="e">
        <f>VLOOKUP($K57,Startovka!$D$3:$J$292,4,FALSE())</f>
        <v>#N/A</v>
      </c>
      <c r="H57" s="4" t="e">
        <f>VLOOKUP($K57,Startovka!$D$3:$J$292,5,FALSE())</f>
        <v>#N/A</v>
      </c>
      <c r="I57" s="89" t="e">
        <f>VLOOKUP($K57,Startovka!$D$3:$J$292,7,FALSE())</f>
        <v>#N/A</v>
      </c>
      <c r="J57" s="4" t="e">
        <f>VLOOKUP($K57,Startovka!$D$3:$J$292,6,FALSE())</f>
        <v>#N/A</v>
      </c>
      <c r="K57" s="4">
        <f t="shared" si="10"/>
        <v>0</v>
      </c>
      <c r="L57" s="4">
        <f>COUNTIF(J$4:J57,J57)</f>
        <v>53</v>
      </c>
      <c r="M57" s="114">
        <f t="shared" si="8"/>
        <v>0</v>
      </c>
      <c r="N57" s="114">
        <f t="shared" si="13"/>
        <v>0</v>
      </c>
      <c r="O57" s="96" t="e">
        <f t="shared" si="11"/>
        <v>#N/A</v>
      </c>
      <c r="P57" t="e">
        <f t="shared" si="12"/>
        <v>#N/A</v>
      </c>
      <c r="Q57">
        <f>COUNTIF(P$5:P57,P57)</f>
        <v>53</v>
      </c>
      <c r="R57" s="263">
        <v>53</v>
      </c>
      <c r="S57" s="263">
        <v>22</v>
      </c>
      <c r="T57" s="263"/>
      <c r="U57" s="263"/>
    </row>
    <row r="58" spans="1:21" ht="12.75">
      <c r="A58" s="10">
        <f>MATCH(K58,$K$3:K57,0)</f>
        <v>6</v>
      </c>
      <c r="B58" s="88"/>
      <c r="C58" s="223"/>
      <c r="D58" s="112">
        <f t="shared" si="7"/>
        <v>0</v>
      </c>
      <c r="E58" s="2" t="e">
        <f t="shared" si="9"/>
        <v>#N/A</v>
      </c>
      <c r="F58" s="95">
        <v>54</v>
      </c>
      <c r="G58" s="3" t="e">
        <f>VLOOKUP($K58,Startovka!$D$3:$J$292,4,FALSE())</f>
        <v>#N/A</v>
      </c>
      <c r="H58" s="4" t="e">
        <f>VLOOKUP($K58,Startovka!$D$3:$J$292,5,FALSE())</f>
        <v>#N/A</v>
      </c>
      <c r="I58" s="89" t="e">
        <f>VLOOKUP($K58,Startovka!$D$3:$J$292,7,FALSE())</f>
        <v>#N/A</v>
      </c>
      <c r="J58" s="4" t="e">
        <f>VLOOKUP($K58,Startovka!$D$3:$J$292,6,FALSE())</f>
        <v>#N/A</v>
      </c>
      <c r="K58" s="4">
        <f t="shared" si="10"/>
        <v>0</v>
      </c>
      <c r="L58" s="4">
        <f>COUNTIF(J$4:J58,J58)</f>
        <v>54</v>
      </c>
      <c r="M58" s="114">
        <f t="shared" si="8"/>
        <v>0</v>
      </c>
      <c r="N58" s="114">
        <f t="shared" si="13"/>
        <v>0</v>
      </c>
      <c r="O58" s="96" t="e">
        <f t="shared" si="11"/>
        <v>#N/A</v>
      </c>
      <c r="P58" t="e">
        <f t="shared" si="12"/>
        <v>#N/A</v>
      </c>
      <c r="Q58">
        <f>COUNTIF(P$5:P58,P58)</f>
        <v>54</v>
      </c>
      <c r="R58" s="263">
        <v>54</v>
      </c>
      <c r="S58" s="263">
        <v>21</v>
      </c>
      <c r="T58" s="263"/>
      <c r="U58" s="263"/>
    </row>
    <row r="59" spans="1:21" ht="12.75">
      <c r="A59" s="10">
        <f>MATCH(K59,$K$3:K58,0)</f>
        <v>6</v>
      </c>
      <c r="B59" s="88"/>
      <c r="C59" s="223"/>
      <c r="D59" s="112">
        <f t="shared" si="7"/>
        <v>0</v>
      </c>
      <c r="E59" s="2" t="e">
        <f t="shared" si="9"/>
        <v>#N/A</v>
      </c>
      <c r="F59" s="95">
        <v>55</v>
      </c>
      <c r="G59" s="3" t="e">
        <f>VLOOKUP($K59,Startovka!$D$3:$J$292,4,FALSE())</f>
        <v>#N/A</v>
      </c>
      <c r="H59" s="4" t="e">
        <f>VLOOKUP($K59,Startovka!$D$3:$J$292,5,FALSE())</f>
        <v>#N/A</v>
      </c>
      <c r="I59" s="89" t="e">
        <f>VLOOKUP($K59,Startovka!$D$3:$J$292,7,FALSE())</f>
        <v>#N/A</v>
      </c>
      <c r="J59" s="4" t="e">
        <f>VLOOKUP($K59,Startovka!$D$3:$J$292,6,FALSE())</f>
        <v>#N/A</v>
      </c>
      <c r="K59" s="4">
        <f t="shared" si="10"/>
        <v>0</v>
      </c>
      <c r="L59" s="4">
        <f>COUNTIF(J$4:J59,J59)</f>
        <v>55</v>
      </c>
      <c r="M59" s="114">
        <f t="shared" si="8"/>
        <v>0</v>
      </c>
      <c r="N59" s="114">
        <f t="shared" si="13"/>
        <v>0</v>
      </c>
      <c r="O59" s="96" t="e">
        <f t="shared" si="11"/>
        <v>#N/A</v>
      </c>
      <c r="P59" t="e">
        <f t="shared" si="12"/>
        <v>#N/A</v>
      </c>
      <c r="Q59">
        <f>COUNTIF(P$5:P59,P59)</f>
        <v>55</v>
      </c>
      <c r="R59" s="263">
        <v>55</v>
      </c>
      <c r="S59" s="263">
        <v>20</v>
      </c>
      <c r="T59" s="263"/>
      <c r="U59" s="263"/>
    </row>
    <row r="60" spans="1:21" ht="12.75">
      <c r="A60" s="10">
        <f>MATCH(K60,$K$3:K59,0)</f>
        <v>6</v>
      </c>
      <c r="B60" s="88"/>
      <c r="C60" s="223"/>
      <c r="D60" s="112">
        <f t="shared" si="7"/>
        <v>0</v>
      </c>
      <c r="E60" s="2" t="e">
        <f t="shared" si="9"/>
        <v>#N/A</v>
      </c>
      <c r="F60" s="95">
        <v>56</v>
      </c>
      <c r="G60" s="3" t="e">
        <f>VLOOKUP($K60,Startovka!$D$3:$J$292,4,FALSE())</f>
        <v>#N/A</v>
      </c>
      <c r="H60" s="4" t="e">
        <f>VLOOKUP($K60,Startovka!$D$3:$J$292,5,FALSE())</f>
        <v>#N/A</v>
      </c>
      <c r="I60" s="89" t="e">
        <f>VLOOKUP($K60,Startovka!$D$3:$J$292,7,FALSE())</f>
        <v>#N/A</v>
      </c>
      <c r="J60" s="4" t="e">
        <f>VLOOKUP($K60,Startovka!$D$3:$J$292,6,FALSE())</f>
        <v>#N/A</v>
      </c>
      <c r="K60" s="4">
        <f t="shared" si="10"/>
        <v>0</v>
      </c>
      <c r="L60" s="4">
        <f>COUNTIF(J$4:J60,J60)</f>
        <v>56</v>
      </c>
      <c r="M60" s="114">
        <f t="shared" si="8"/>
        <v>0</v>
      </c>
      <c r="N60" s="114">
        <f t="shared" si="13"/>
        <v>0</v>
      </c>
      <c r="O60" s="96" t="e">
        <f t="shared" si="11"/>
        <v>#N/A</v>
      </c>
      <c r="P60" t="e">
        <f t="shared" si="12"/>
        <v>#N/A</v>
      </c>
      <c r="Q60">
        <f>COUNTIF(P$5:P60,P60)</f>
        <v>56</v>
      </c>
      <c r="R60" s="263">
        <v>56</v>
      </c>
      <c r="S60" s="263">
        <v>19</v>
      </c>
      <c r="T60" s="263"/>
      <c r="U60" s="263"/>
    </row>
    <row r="61" spans="1:21" ht="12.75">
      <c r="A61" s="10">
        <f>MATCH(K61,$K$3:K60,0)</f>
        <v>6</v>
      </c>
      <c r="B61" s="88"/>
      <c r="C61" s="223"/>
      <c r="D61" s="112">
        <f t="shared" si="7"/>
        <v>0</v>
      </c>
      <c r="E61" s="2" t="e">
        <f t="shared" si="9"/>
        <v>#N/A</v>
      </c>
      <c r="F61" s="95">
        <v>57</v>
      </c>
      <c r="G61" s="3" t="e">
        <f>VLOOKUP($K61,Startovka!$D$3:$J$292,4,FALSE())</f>
        <v>#N/A</v>
      </c>
      <c r="H61" s="4" t="e">
        <f>VLOOKUP($K61,Startovka!$D$3:$J$292,5,FALSE())</f>
        <v>#N/A</v>
      </c>
      <c r="I61" s="89" t="e">
        <f>VLOOKUP($K61,Startovka!$D$3:$J$292,7,FALSE())</f>
        <v>#N/A</v>
      </c>
      <c r="J61" s="4" t="e">
        <f>VLOOKUP($K61,Startovka!$D$3:$J$292,6,FALSE())</f>
        <v>#N/A</v>
      </c>
      <c r="K61" s="4">
        <f t="shared" si="10"/>
        <v>0</v>
      </c>
      <c r="L61" s="4">
        <f>COUNTIF(J$4:J61,J61)</f>
        <v>57</v>
      </c>
      <c r="M61" s="114">
        <f t="shared" si="8"/>
        <v>0</v>
      </c>
      <c r="N61" s="114">
        <f t="shared" si="13"/>
        <v>0</v>
      </c>
      <c r="O61" s="96" t="e">
        <f t="shared" si="11"/>
        <v>#N/A</v>
      </c>
      <c r="P61" t="e">
        <f t="shared" si="12"/>
        <v>#N/A</v>
      </c>
      <c r="Q61">
        <f>COUNTIF(P$5:P61,P61)</f>
        <v>57</v>
      </c>
      <c r="R61" s="263">
        <v>57</v>
      </c>
      <c r="S61" s="263">
        <v>18</v>
      </c>
      <c r="T61" s="263"/>
      <c r="U61" s="263"/>
    </row>
    <row r="62" spans="1:21" ht="12.75">
      <c r="A62" s="10">
        <f>MATCH(K62,$K$3:K61,0)</f>
        <v>6</v>
      </c>
      <c r="B62" s="88"/>
      <c r="C62" s="223"/>
      <c r="D62" s="112">
        <f t="shared" si="7"/>
        <v>0</v>
      </c>
      <c r="E62" s="2" t="e">
        <f t="shared" si="9"/>
        <v>#N/A</v>
      </c>
      <c r="F62" s="95">
        <v>58</v>
      </c>
      <c r="G62" s="3" t="e">
        <f>VLOOKUP($K62,Startovka!$D$3:$J$292,4,FALSE())</f>
        <v>#N/A</v>
      </c>
      <c r="H62" s="4" t="e">
        <f>VLOOKUP($K62,Startovka!$D$3:$J$292,5,FALSE())</f>
        <v>#N/A</v>
      </c>
      <c r="I62" s="89" t="e">
        <f>VLOOKUP($K62,Startovka!$D$3:$J$292,7,FALSE())</f>
        <v>#N/A</v>
      </c>
      <c r="J62" s="4" t="e">
        <f>VLOOKUP($K62,Startovka!$D$3:$J$292,6,FALSE())</f>
        <v>#N/A</v>
      </c>
      <c r="K62" s="4">
        <f t="shared" si="10"/>
        <v>0</v>
      </c>
      <c r="L62" s="4">
        <f>COUNTIF(J$4:J62,J62)</f>
        <v>58</v>
      </c>
      <c r="M62" s="114">
        <f t="shared" si="8"/>
        <v>0</v>
      </c>
      <c r="N62" s="114">
        <f t="shared" si="13"/>
        <v>0</v>
      </c>
      <c r="O62" s="96" t="e">
        <f t="shared" si="11"/>
        <v>#N/A</v>
      </c>
      <c r="P62" t="e">
        <f t="shared" si="12"/>
        <v>#N/A</v>
      </c>
      <c r="Q62">
        <f>COUNTIF(P$5:P62,P62)</f>
        <v>58</v>
      </c>
      <c r="R62" s="263">
        <v>58</v>
      </c>
      <c r="S62" s="263">
        <v>17</v>
      </c>
      <c r="T62" s="263"/>
      <c r="U62" s="263"/>
    </row>
    <row r="63" spans="1:21" ht="12.75">
      <c r="A63" s="10">
        <f>MATCH(K63,$K$3:K62,0)</f>
        <v>6</v>
      </c>
      <c r="B63" s="88"/>
      <c r="C63" s="223"/>
      <c r="D63" s="112">
        <f t="shared" si="7"/>
        <v>0</v>
      </c>
      <c r="E63" s="2" t="e">
        <f t="shared" si="9"/>
        <v>#N/A</v>
      </c>
      <c r="F63" s="95">
        <v>59</v>
      </c>
      <c r="G63" s="3" t="e">
        <f>VLOOKUP($K63,Startovka!$D$3:$J$292,4,FALSE())</f>
        <v>#N/A</v>
      </c>
      <c r="H63" s="4" t="e">
        <f>VLOOKUP($K63,Startovka!$D$3:$J$292,5,FALSE())</f>
        <v>#N/A</v>
      </c>
      <c r="I63" s="89" t="e">
        <f>VLOOKUP($K63,Startovka!$D$3:$J$292,7,FALSE())</f>
        <v>#N/A</v>
      </c>
      <c r="J63" s="4" t="e">
        <f>VLOOKUP($K63,Startovka!$D$3:$J$292,6,FALSE())</f>
        <v>#N/A</v>
      </c>
      <c r="K63" s="4">
        <f t="shared" si="10"/>
        <v>0</v>
      </c>
      <c r="L63" s="4">
        <f>COUNTIF(J$4:J63,J63)</f>
        <v>59</v>
      </c>
      <c r="M63" s="114">
        <f t="shared" si="8"/>
        <v>0</v>
      </c>
      <c r="N63" s="114">
        <f t="shared" si="13"/>
        <v>0</v>
      </c>
      <c r="O63" s="96" t="e">
        <f t="shared" si="11"/>
        <v>#N/A</v>
      </c>
      <c r="P63" t="e">
        <f t="shared" si="12"/>
        <v>#N/A</v>
      </c>
      <c r="Q63">
        <f>COUNTIF(P$5:P63,P63)</f>
        <v>59</v>
      </c>
      <c r="R63" s="263">
        <v>59</v>
      </c>
      <c r="S63" s="263">
        <v>16</v>
      </c>
      <c r="T63" s="263"/>
      <c r="U63" s="263"/>
    </row>
    <row r="64" spans="1:21" ht="12.75">
      <c r="A64" s="10">
        <f>MATCH(K64,$K$3:K63,0)</f>
        <v>6</v>
      </c>
      <c r="B64" s="88"/>
      <c r="C64" s="223"/>
      <c r="D64" s="112">
        <f t="shared" si="7"/>
        <v>0</v>
      </c>
      <c r="E64" s="2" t="e">
        <f t="shared" si="9"/>
        <v>#N/A</v>
      </c>
      <c r="F64" s="95">
        <v>60</v>
      </c>
      <c r="G64" s="3" t="e">
        <f>VLOOKUP($K64,Startovka!$D$3:$J$292,4,FALSE())</f>
        <v>#N/A</v>
      </c>
      <c r="H64" s="4" t="e">
        <f>VLOOKUP($K64,Startovka!$D$3:$J$292,5,FALSE())</f>
        <v>#N/A</v>
      </c>
      <c r="I64" s="89" t="e">
        <f>VLOOKUP($K64,Startovka!$D$3:$J$292,7,FALSE())</f>
        <v>#N/A</v>
      </c>
      <c r="J64" s="4" t="e">
        <f>VLOOKUP($K64,Startovka!$D$3:$J$292,6,FALSE())</f>
        <v>#N/A</v>
      </c>
      <c r="K64" s="4">
        <f t="shared" si="10"/>
        <v>0</v>
      </c>
      <c r="L64" s="4">
        <f>COUNTIF(J$4:J64,J64)</f>
        <v>60</v>
      </c>
      <c r="M64" s="114">
        <f t="shared" si="8"/>
        <v>0</v>
      </c>
      <c r="N64" s="114">
        <f t="shared" si="13"/>
        <v>0</v>
      </c>
      <c r="O64" s="96" t="e">
        <f t="shared" si="11"/>
        <v>#N/A</v>
      </c>
      <c r="P64" t="e">
        <f t="shared" si="12"/>
        <v>#N/A</v>
      </c>
      <c r="Q64">
        <f>COUNTIF(P$5:P64,P64)</f>
        <v>60</v>
      </c>
      <c r="R64" s="263">
        <v>60</v>
      </c>
      <c r="S64" s="263">
        <v>15</v>
      </c>
      <c r="T64" s="263"/>
      <c r="U64" s="263"/>
    </row>
    <row r="65" spans="1:21" ht="12.75">
      <c r="A65" s="10">
        <f>MATCH(K65,$K$3:K64,0)</f>
        <v>6</v>
      </c>
      <c r="B65" s="88"/>
      <c r="C65" s="223"/>
      <c r="D65" s="112">
        <f t="shared" si="7"/>
        <v>0</v>
      </c>
      <c r="E65" s="2" t="e">
        <f t="shared" si="9"/>
        <v>#N/A</v>
      </c>
      <c r="F65" s="95">
        <v>61</v>
      </c>
      <c r="G65" s="3" t="e">
        <f>VLOOKUP($K65,Startovka!$D$3:$J$292,4,FALSE())</f>
        <v>#N/A</v>
      </c>
      <c r="H65" s="4" t="e">
        <f>VLOOKUP($K65,Startovka!$D$3:$J$292,5,FALSE())</f>
        <v>#N/A</v>
      </c>
      <c r="I65" s="89" t="e">
        <f>VLOOKUP($K65,Startovka!$D$3:$J$292,7,FALSE())</f>
        <v>#N/A</v>
      </c>
      <c r="J65" s="4" t="e">
        <f>VLOOKUP($K65,Startovka!$D$3:$J$292,6,FALSE())</f>
        <v>#N/A</v>
      </c>
      <c r="K65" s="4">
        <f t="shared" si="10"/>
        <v>0</v>
      </c>
      <c r="L65" s="4">
        <f>COUNTIF(J$4:J65,J65)</f>
        <v>61</v>
      </c>
      <c r="M65" s="114">
        <f t="shared" si="8"/>
        <v>0</v>
      </c>
      <c r="N65" s="114">
        <f t="shared" si="13"/>
        <v>0</v>
      </c>
      <c r="O65" s="96" t="e">
        <f t="shared" si="11"/>
        <v>#N/A</v>
      </c>
      <c r="P65" t="e">
        <f t="shared" si="12"/>
        <v>#N/A</v>
      </c>
      <c r="Q65">
        <f>COUNTIF(P$5:P65,P65)</f>
        <v>61</v>
      </c>
      <c r="R65" s="263">
        <v>61</v>
      </c>
      <c r="S65" s="263">
        <v>14</v>
      </c>
      <c r="T65" s="263"/>
      <c r="U65" s="263"/>
    </row>
    <row r="66" spans="1:21" ht="12.75">
      <c r="A66" s="10">
        <f>MATCH(K66,$K$3:K65,0)</f>
        <v>6</v>
      </c>
      <c r="B66" s="88"/>
      <c r="C66" s="223"/>
      <c r="D66" s="112">
        <f t="shared" si="7"/>
        <v>0</v>
      </c>
      <c r="E66" s="2" t="e">
        <f t="shared" si="9"/>
        <v>#N/A</v>
      </c>
      <c r="F66" s="95">
        <v>62</v>
      </c>
      <c r="G66" s="3" t="e">
        <f>VLOOKUP($K66,Startovka!$D$3:$J$292,4,FALSE())</f>
        <v>#N/A</v>
      </c>
      <c r="H66" s="4" t="e">
        <f>VLOOKUP($K66,Startovka!$D$3:$J$292,5,FALSE())</f>
        <v>#N/A</v>
      </c>
      <c r="I66" s="89" t="e">
        <f>VLOOKUP($K66,Startovka!$D$3:$J$292,7,FALSE())</f>
        <v>#N/A</v>
      </c>
      <c r="J66" s="4" t="e">
        <f>VLOOKUP($K66,Startovka!$D$3:$J$292,6,FALSE())</f>
        <v>#N/A</v>
      </c>
      <c r="K66" s="4">
        <f t="shared" si="10"/>
        <v>0</v>
      </c>
      <c r="L66" s="4">
        <f>COUNTIF(J$4:J66,J66)</f>
        <v>62</v>
      </c>
      <c r="M66" s="114">
        <f t="shared" si="8"/>
        <v>0</v>
      </c>
      <c r="N66" s="114">
        <f t="shared" si="13"/>
        <v>0</v>
      </c>
      <c r="O66" s="96" t="e">
        <f t="shared" si="11"/>
        <v>#N/A</v>
      </c>
      <c r="P66" t="e">
        <f t="shared" si="12"/>
        <v>#N/A</v>
      </c>
      <c r="Q66">
        <f>COUNTIF(P$5:P66,P66)</f>
        <v>62</v>
      </c>
      <c r="R66" s="263">
        <v>62</v>
      </c>
      <c r="S66" s="263">
        <v>13</v>
      </c>
      <c r="T66" s="263"/>
      <c r="U66" s="263"/>
    </row>
    <row r="67" spans="1:21" ht="12.75">
      <c r="A67" s="10">
        <f>MATCH(K67,$K$3:K66,0)</f>
        <v>6</v>
      </c>
      <c r="B67" s="88"/>
      <c r="C67" s="223"/>
      <c r="D67" s="112">
        <f t="shared" si="7"/>
        <v>0</v>
      </c>
      <c r="E67" s="2" t="e">
        <f t="shared" si="9"/>
        <v>#N/A</v>
      </c>
      <c r="F67" s="95">
        <v>63</v>
      </c>
      <c r="G67" s="3" t="e">
        <f>VLOOKUP($K67,Startovka!$D$3:$J$292,4,FALSE())</f>
        <v>#N/A</v>
      </c>
      <c r="H67" s="4" t="e">
        <f>VLOOKUP($K67,Startovka!$D$3:$J$292,5,FALSE())</f>
        <v>#N/A</v>
      </c>
      <c r="I67" s="89" t="e">
        <f>VLOOKUP($K67,Startovka!$D$3:$J$292,7,FALSE())</f>
        <v>#N/A</v>
      </c>
      <c r="J67" s="4" t="e">
        <f>VLOOKUP($K67,Startovka!$D$3:$J$292,6,FALSE())</f>
        <v>#N/A</v>
      </c>
      <c r="K67" s="4">
        <f t="shared" si="10"/>
        <v>0</v>
      </c>
      <c r="L67" s="4">
        <f>COUNTIF(J$4:J67,J67)</f>
        <v>63</v>
      </c>
      <c r="M67" s="114">
        <f t="shared" si="8"/>
        <v>0</v>
      </c>
      <c r="N67" s="114">
        <f t="shared" si="13"/>
        <v>0</v>
      </c>
      <c r="O67" s="96" t="e">
        <f t="shared" si="11"/>
        <v>#N/A</v>
      </c>
      <c r="P67" t="e">
        <f t="shared" si="12"/>
        <v>#N/A</v>
      </c>
      <c r="Q67">
        <f>COUNTIF(P$5:P67,P67)</f>
        <v>63</v>
      </c>
      <c r="R67" s="263">
        <v>63</v>
      </c>
      <c r="S67" s="263">
        <v>12</v>
      </c>
      <c r="T67" s="263"/>
      <c r="U67" s="263"/>
    </row>
    <row r="68" spans="1:21" ht="12.75">
      <c r="A68" s="10">
        <f>MATCH(K68,$K$3:K67,0)</f>
        <v>6</v>
      </c>
      <c r="B68" s="88"/>
      <c r="C68" s="223"/>
      <c r="D68" s="112">
        <f aca="true" t="shared" si="14" ref="D68:D79">M68</f>
        <v>0</v>
      </c>
      <c r="E68" s="2" t="e">
        <f t="shared" si="9"/>
        <v>#N/A</v>
      </c>
      <c r="F68" s="95">
        <v>64</v>
      </c>
      <c r="G68" s="3" t="e">
        <f>VLOOKUP($K68,Startovka!$D$3:$J$292,4,FALSE())</f>
        <v>#N/A</v>
      </c>
      <c r="H68" s="4" t="e">
        <f>VLOOKUP($K68,Startovka!$D$3:$J$292,5,FALSE())</f>
        <v>#N/A</v>
      </c>
      <c r="I68" s="89" t="e">
        <f>VLOOKUP($K68,Startovka!$D$3:$J$292,7,FALSE())</f>
        <v>#N/A</v>
      </c>
      <c r="J68" s="4" t="e">
        <f>VLOOKUP($K68,Startovka!$D$3:$J$292,6,FALSE())</f>
        <v>#N/A</v>
      </c>
      <c r="K68" s="4">
        <f t="shared" si="10"/>
        <v>0</v>
      </c>
      <c r="L68" s="4">
        <f>COUNTIF(J$4:J68,J68)</f>
        <v>64</v>
      </c>
      <c r="M68" s="114">
        <f aca="true" t="shared" si="15" ref="M68:M79">C68-$C$4</f>
        <v>0</v>
      </c>
      <c r="N68" s="114">
        <f t="shared" si="13"/>
        <v>0</v>
      </c>
      <c r="O68" s="96" t="e">
        <f t="shared" si="11"/>
        <v>#N/A</v>
      </c>
      <c r="P68" t="e">
        <f t="shared" si="12"/>
        <v>#N/A</v>
      </c>
      <c r="Q68">
        <f>COUNTIF(P$5:P68,P68)</f>
        <v>64</v>
      </c>
      <c r="R68" s="263">
        <v>64</v>
      </c>
      <c r="S68" s="263">
        <v>11</v>
      </c>
      <c r="T68" s="263"/>
      <c r="U68" s="263"/>
    </row>
    <row r="69" spans="1:21" ht="12.75">
      <c r="A69" s="10">
        <f>MATCH(K69,$K$3:K68,0)</f>
        <v>6</v>
      </c>
      <c r="B69" s="88"/>
      <c r="C69" s="223"/>
      <c r="D69" s="112">
        <f t="shared" si="14"/>
        <v>0</v>
      </c>
      <c r="E69" s="2" t="e">
        <f aca="true" t="shared" si="16" ref="E69:E79">CONCATENATE(TEXT(L69,0),"  ",J69)</f>
        <v>#N/A</v>
      </c>
      <c r="F69" s="95">
        <v>65</v>
      </c>
      <c r="G69" s="3" t="e">
        <f>VLOOKUP($K69,Startovka!$D$3:$J$292,4,FALSE())</f>
        <v>#N/A</v>
      </c>
      <c r="H69" s="4" t="e">
        <f>VLOOKUP($K69,Startovka!$D$3:$J$292,5,FALSE())</f>
        <v>#N/A</v>
      </c>
      <c r="I69" s="89" t="e">
        <f>VLOOKUP($K69,Startovka!$D$3:$J$292,7,FALSE())</f>
        <v>#N/A</v>
      </c>
      <c r="J69" s="4" t="e">
        <f>VLOOKUP($K69,Startovka!$D$3:$J$292,6,FALSE())</f>
        <v>#N/A</v>
      </c>
      <c r="K69" s="4">
        <f aca="true" t="shared" si="17" ref="K69:K79">VALUE(B69)</f>
        <v>0</v>
      </c>
      <c r="L69" s="4">
        <f>COUNTIF(J$4:J69,J69)</f>
        <v>65</v>
      </c>
      <c r="M69" s="114">
        <f t="shared" si="15"/>
        <v>0</v>
      </c>
      <c r="N69" s="114">
        <f t="shared" si="13"/>
        <v>0</v>
      </c>
      <c r="O69" s="96" t="e">
        <f aca="true" t="shared" si="18" ref="O69:O79">IF(P69="M",VLOOKUP(Q69,$R$5:$T$79,2,FALSE),VLOOKUP(Q69,$R$5:$T$79,3,FALSE))</f>
        <v>#N/A</v>
      </c>
      <c r="P69" t="e">
        <f aca="true" t="shared" si="19" ref="P69:P79">LEFT(J69,1)</f>
        <v>#N/A</v>
      </c>
      <c r="Q69">
        <f>COUNTIF(P$5:P69,P69)</f>
        <v>65</v>
      </c>
      <c r="R69" s="263">
        <v>65</v>
      </c>
      <c r="S69" s="263">
        <v>10</v>
      </c>
      <c r="T69" s="263"/>
      <c r="U69" s="263"/>
    </row>
    <row r="70" spans="1:21" ht="12.75">
      <c r="A70" s="10">
        <f>MATCH(K70,$K$3:K69,0)</f>
        <v>6</v>
      </c>
      <c r="B70" s="88"/>
      <c r="C70" s="223"/>
      <c r="D70" s="112">
        <f t="shared" si="14"/>
        <v>0</v>
      </c>
      <c r="E70" s="2" t="e">
        <f t="shared" si="16"/>
        <v>#N/A</v>
      </c>
      <c r="F70" s="95">
        <v>66</v>
      </c>
      <c r="G70" s="3" t="e">
        <f>VLOOKUP($K70,Startovka!$D$3:$J$292,4,FALSE())</f>
        <v>#N/A</v>
      </c>
      <c r="H70" s="4" t="e">
        <f>VLOOKUP($K70,Startovka!$D$3:$J$292,5,FALSE())</f>
        <v>#N/A</v>
      </c>
      <c r="I70" s="89" t="e">
        <f>VLOOKUP($K70,Startovka!$D$3:$J$292,7,FALSE())</f>
        <v>#N/A</v>
      </c>
      <c r="J70" s="4" t="e">
        <f>VLOOKUP($K70,Startovka!$D$3:$J$292,6,FALSE())</f>
        <v>#N/A</v>
      </c>
      <c r="K70" s="4">
        <f t="shared" si="17"/>
        <v>0</v>
      </c>
      <c r="L70" s="4">
        <f>COUNTIF(J$4:J70,J70)</f>
        <v>66</v>
      </c>
      <c r="M70" s="114">
        <f t="shared" si="15"/>
        <v>0</v>
      </c>
      <c r="N70" s="114">
        <f aca="true" t="shared" si="20" ref="N70:N79">M70-$M$5</f>
        <v>0</v>
      </c>
      <c r="O70" s="96" t="e">
        <f t="shared" si="18"/>
        <v>#N/A</v>
      </c>
      <c r="P70" t="e">
        <f t="shared" si="19"/>
        <v>#N/A</v>
      </c>
      <c r="Q70">
        <f>COUNTIF(P$5:P70,P70)</f>
        <v>66</v>
      </c>
      <c r="R70" s="263">
        <v>66</v>
      </c>
      <c r="S70" s="263">
        <v>9</v>
      </c>
      <c r="T70" s="263"/>
      <c r="U70" s="263"/>
    </row>
    <row r="71" spans="1:21" ht="12.75">
      <c r="A71" s="10">
        <f>MATCH(K71,$K$3:K70,0)</f>
        <v>6</v>
      </c>
      <c r="B71" s="88"/>
      <c r="C71" s="223"/>
      <c r="D71" s="112">
        <f t="shared" si="14"/>
        <v>0</v>
      </c>
      <c r="E71" s="2" t="e">
        <f t="shared" si="16"/>
        <v>#N/A</v>
      </c>
      <c r="F71" s="95">
        <v>67</v>
      </c>
      <c r="G71" s="3" t="e">
        <f>VLOOKUP($K71,Startovka!$D$3:$J$292,4,FALSE())</f>
        <v>#N/A</v>
      </c>
      <c r="H71" s="4" t="e">
        <f>VLOOKUP($K71,Startovka!$D$3:$J$292,5,FALSE())</f>
        <v>#N/A</v>
      </c>
      <c r="I71" s="89" t="e">
        <f>VLOOKUP($K71,Startovka!$D$3:$J$292,7,FALSE())</f>
        <v>#N/A</v>
      </c>
      <c r="J71" s="4" t="e">
        <f>VLOOKUP($K71,Startovka!$D$3:$J$292,6,FALSE())</f>
        <v>#N/A</v>
      </c>
      <c r="K71" s="4">
        <f t="shared" si="17"/>
        <v>0</v>
      </c>
      <c r="L71" s="4">
        <f>COUNTIF(J$4:J71,J71)</f>
        <v>67</v>
      </c>
      <c r="M71" s="114">
        <f t="shared" si="15"/>
        <v>0</v>
      </c>
      <c r="N71" s="114">
        <f t="shared" si="20"/>
        <v>0</v>
      </c>
      <c r="O71" s="96" t="e">
        <f t="shared" si="18"/>
        <v>#N/A</v>
      </c>
      <c r="P71" t="e">
        <f t="shared" si="19"/>
        <v>#N/A</v>
      </c>
      <c r="Q71">
        <f>COUNTIF(P$5:P71,P71)</f>
        <v>67</v>
      </c>
      <c r="R71" s="263">
        <v>67</v>
      </c>
      <c r="S71" s="263">
        <v>8</v>
      </c>
      <c r="T71" s="263"/>
      <c r="U71" s="263"/>
    </row>
    <row r="72" spans="1:21" ht="12.75">
      <c r="A72" s="10">
        <f>MATCH(K72,$K$3:K71,0)</f>
        <v>6</v>
      </c>
      <c r="B72" s="88"/>
      <c r="C72" s="223"/>
      <c r="D72" s="112">
        <f t="shared" si="14"/>
        <v>0</v>
      </c>
      <c r="E72" s="2" t="e">
        <f t="shared" si="16"/>
        <v>#N/A</v>
      </c>
      <c r="F72" s="95">
        <v>68</v>
      </c>
      <c r="G72" s="3" t="e">
        <f>VLOOKUP($K72,Startovka!$D$3:$J$292,4,FALSE())</f>
        <v>#N/A</v>
      </c>
      <c r="H72" s="4" t="e">
        <f>VLOOKUP($K72,Startovka!$D$3:$J$292,5,FALSE())</f>
        <v>#N/A</v>
      </c>
      <c r="I72" s="89" t="e">
        <f>VLOOKUP($K72,Startovka!$D$3:$J$292,7,FALSE())</f>
        <v>#N/A</v>
      </c>
      <c r="J72" s="4" t="e">
        <f>VLOOKUP($K72,Startovka!$D$3:$J$292,6,FALSE())</f>
        <v>#N/A</v>
      </c>
      <c r="K72" s="4">
        <f t="shared" si="17"/>
        <v>0</v>
      </c>
      <c r="L72" s="4">
        <f>COUNTIF(J$4:J72,J72)</f>
        <v>68</v>
      </c>
      <c r="M72" s="114">
        <f t="shared" si="15"/>
        <v>0</v>
      </c>
      <c r="N72" s="114">
        <f t="shared" si="20"/>
        <v>0</v>
      </c>
      <c r="O72" s="96" t="e">
        <f t="shared" si="18"/>
        <v>#N/A</v>
      </c>
      <c r="P72" t="e">
        <f t="shared" si="19"/>
        <v>#N/A</v>
      </c>
      <c r="Q72">
        <f>COUNTIF(P$5:P72,P72)</f>
        <v>68</v>
      </c>
      <c r="R72" s="263">
        <v>68</v>
      </c>
      <c r="S72" s="263">
        <v>7</v>
      </c>
      <c r="T72" s="263"/>
      <c r="U72" s="263"/>
    </row>
    <row r="73" spans="1:21" ht="12.75">
      <c r="A73" s="10">
        <f>MATCH(K73,$K$3:K72,0)</f>
        <v>6</v>
      </c>
      <c r="B73" s="88"/>
      <c r="C73" s="223"/>
      <c r="D73" s="112">
        <f t="shared" si="14"/>
        <v>0</v>
      </c>
      <c r="E73" s="2" t="e">
        <f t="shared" si="16"/>
        <v>#N/A</v>
      </c>
      <c r="F73" s="95">
        <v>69</v>
      </c>
      <c r="G73" s="3" t="e">
        <f>VLOOKUP($K73,Startovka!$D$3:$J$292,4,FALSE())</f>
        <v>#N/A</v>
      </c>
      <c r="H73" s="4" t="e">
        <f>VLOOKUP($K73,Startovka!$D$3:$J$292,5,FALSE())</f>
        <v>#N/A</v>
      </c>
      <c r="I73" s="89" t="e">
        <f>VLOOKUP($K73,Startovka!$D$3:$J$292,7,FALSE())</f>
        <v>#N/A</v>
      </c>
      <c r="J73" s="4" t="e">
        <f>VLOOKUP($K73,Startovka!$D$3:$J$292,6,FALSE())</f>
        <v>#N/A</v>
      </c>
      <c r="K73" s="4">
        <f t="shared" si="17"/>
        <v>0</v>
      </c>
      <c r="L73" s="4">
        <f>COUNTIF(J$4:J73,J73)</f>
        <v>69</v>
      </c>
      <c r="M73" s="114">
        <f t="shared" si="15"/>
        <v>0</v>
      </c>
      <c r="N73" s="114">
        <f t="shared" si="20"/>
        <v>0</v>
      </c>
      <c r="O73" s="96" t="e">
        <f t="shared" si="18"/>
        <v>#N/A</v>
      </c>
      <c r="P73" t="e">
        <f t="shared" si="19"/>
        <v>#N/A</v>
      </c>
      <c r="Q73">
        <f>COUNTIF(P$5:P73,P73)</f>
        <v>69</v>
      </c>
      <c r="R73" s="263">
        <v>69</v>
      </c>
      <c r="S73" s="263">
        <v>6</v>
      </c>
      <c r="T73" s="263"/>
      <c r="U73" s="263"/>
    </row>
    <row r="74" spans="1:21" ht="12.75">
      <c r="A74" s="10">
        <f>MATCH(K74,$K$3:K73,0)</f>
        <v>6</v>
      </c>
      <c r="B74" s="88"/>
      <c r="C74" s="223"/>
      <c r="D74" s="112">
        <f t="shared" si="14"/>
        <v>0</v>
      </c>
      <c r="E74" s="2" t="e">
        <f t="shared" si="16"/>
        <v>#N/A</v>
      </c>
      <c r="F74" s="95">
        <v>70</v>
      </c>
      <c r="G74" s="3" t="e">
        <f>VLOOKUP($K74,Startovka!$D$3:$J$292,4,FALSE())</f>
        <v>#N/A</v>
      </c>
      <c r="H74" s="4" t="e">
        <f>VLOOKUP($K74,Startovka!$D$3:$J$292,5,FALSE())</f>
        <v>#N/A</v>
      </c>
      <c r="I74" s="89" t="e">
        <f>VLOOKUP($K74,Startovka!$D$3:$J$292,7,FALSE())</f>
        <v>#N/A</v>
      </c>
      <c r="J74" s="4" t="e">
        <f>VLOOKUP($K74,Startovka!$D$3:$J$292,6,FALSE())</f>
        <v>#N/A</v>
      </c>
      <c r="K74" s="4">
        <f t="shared" si="17"/>
        <v>0</v>
      </c>
      <c r="L74" s="4">
        <f>COUNTIF(J$4:J74,J74)</f>
        <v>70</v>
      </c>
      <c r="M74" s="114">
        <f t="shared" si="15"/>
        <v>0</v>
      </c>
      <c r="N74" s="114">
        <f t="shared" si="20"/>
        <v>0</v>
      </c>
      <c r="O74" s="96" t="e">
        <f t="shared" si="18"/>
        <v>#N/A</v>
      </c>
      <c r="P74" t="e">
        <f t="shared" si="19"/>
        <v>#N/A</v>
      </c>
      <c r="Q74">
        <f>COUNTIF(P$5:P74,P74)</f>
        <v>70</v>
      </c>
      <c r="R74" s="263">
        <v>70</v>
      </c>
      <c r="S74" s="263">
        <v>5</v>
      </c>
      <c r="T74" s="263"/>
      <c r="U74" s="263"/>
    </row>
    <row r="75" spans="1:21" ht="12.75">
      <c r="A75" s="10">
        <f>MATCH(K75,$K$3:K74,0)</f>
        <v>6</v>
      </c>
      <c r="B75" s="88"/>
      <c r="C75" s="223"/>
      <c r="D75" s="112">
        <f t="shared" si="14"/>
        <v>0</v>
      </c>
      <c r="E75" s="2" t="e">
        <f t="shared" si="16"/>
        <v>#N/A</v>
      </c>
      <c r="F75" s="95">
        <v>71</v>
      </c>
      <c r="G75" s="3" t="e">
        <f>VLOOKUP($K75,Startovka!$D$3:$J$292,4,FALSE())</f>
        <v>#N/A</v>
      </c>
      <c r="H75" s="4" t="e">
        <f>VLOOKUP($K75,Startovka!$D$3:$J$292,5,FALSE())</f>
        <v>#N/A</v>
      </c>
      <c r="I75" s="89" t="e">
        <f>VLOOKUP($K75,Startovka!$D$3:$J$292,7,FALSE())</f>
        <v>#N/A</v>
      </c>
      <c r="J75" s="4" t="e">
        <f>VLOOKUP($K75,Startovka!$D$3:$J$292,6,FALSE())</f>
        <v>#N/A</v>
      </c>
      <c r="K75" s="4">
        <f t="shared" si="17"/>
        <v>0</v>
      </c>
      <c r="L75" s="4">
        <f>COUNTIF(J$4:J75,J75)</f>
        <v>71</v>
      </c>
      <c r="M75" s="114">
        <f t="shared" si="15"/>
        <v>0</v>
      </c>
      <c r="N75" s="114">
        <f t="shared" si="20"/>
        <v>0</v>
      </c>
      <c r="O75" s="96" t="e">
        <f t="shared" si="18"/>
        <v>#N/A</v>
      </c>
      <c r="P75" t="e">
        <f t="shared" si="19"/>
        <v>#N/A</v>
      </c>
      <c r="Q75">
        <f>COUNTIF(P$5:P75,P75)</f>
        <v>71</v>
      </c>
      <c r="R75" s="263">
        <v>71</v>
      </c>
      <c r="S75" s="263">
        <v>4</v>
      </c>
      <c r="T75" s="263"/>
      <c r="U75" s="263"/>
    </row>
    <row r="76" spans="1:21" ht="12.75">
      <c r="A76" s="10">
        <f>MATCH(K76,$K$3:K75,0)</f>
        <v>6</v>
      </c>
      <c r="B76" s="88"/>
      <c r="C76" s="223"/>
      <c r="D76" s="112">
        <f t="shared" si="14"/>
        <v>0</v>
      </c>
      <c r="E76" s="2" t="e">
        <f t="shared" si="16"/>
        <v>#N/A</v>
      </c>
      <c r="F76" s="95">
        <v>72</v>
      </c>
      <c r="G76" s="3" t="e">
        <f>VLOOKUP($K76,Startovka!$D$3:$J$292,4,FALSE())</f>
        <v>#N/A</v>
      </c>
      <c r="H76" s="4" t="e">
        <f>VLOOKUP($K76,Startovka!$D$3:$J$292,5,FALSE())</f>
        <v>#N/A</v>
      </c>
      <c r="I76" s="89" t="e">
        <f>VLOOKUP($K76,Startovka!$D$3:$J$292,7,FALSE())</f>
        <v>#N/A</v>
      </c>
      <c r="J76" s="4" t="e">
        <f>VLOOKUP($K76,Startovka!$D$3:$J$292,6,FALSE())</f>
        <v>#N/A</v>
      </c>
      <c r="K76" s="4">
        <f t="shared" si="17"/>
        <v>0</v>
      </c>
      <c r="L76" s="4">
        <f>COUNTIF(J$4:J76,J76)</f>
        <v>72</v>
      </c>
      <c r="M76" s="114">
        <f t="shared" si="15"/>
        <v>0</v>
      </c>
      <c r="N76" s="114">
        <f t="shared" si="20"/>
        <v>0</v>
      </c>
      <c r="O76" s="96" t="e">
        <f t="shared" si="18"/>
        <v>#N/A</v>
      </c>
      <c r="P76" t="e">
        <f t="shared" si="19"/>
        <v>#N/A</v>
      </c>
      <c r="Q76">
        <f>COUNTIF(P$5:P76,P76)</f>
        <v>72</v>
      </c>
      <c r="R76" s="263">
        <v>72</v>
      </c>
      <c r="S76" s="263">
        <v>3</v>
      </c>
      <c r="T76" s="263"/>
      <c r="U76" s="263"/>
    </row>
    <row r="77" spans="1:21" ht="12.75">
      <c r="A77" s="10">
        <f>MATCH(K77,$K$3:K76,0)</f>
        <v>6</v>
      </c>
      <c r="B77" s="88"/>
      <c r="C77" s="223"/>
      <c r="D77" s="112">
        <f t="shared" si="14"/>
        <v>0</v>
      </c>
      <c r="E77" s="2" t="e">
        <f t="shared" si="16"/>
        <v>#N/A</v>
      </c>
      <c r="F77" s="95">
        <v>73</v>
      </c>
      <c r="G77" s="3" t="e">
        <f>VLOOKUP($K77,Startovka!$D$3:$J$292,4,FALSE())</f>
        <v>#N/A</v>
      </c>
      <c r="H77" s="4" t="e">
        <f>VLOOKUP($K77,Startovka!$D$3:$J$292,5,FALSE())</f>
        <v>#N/A</v>
      </c>
      <c r="I77" s="89" t="e">
        <f>VLOOKUP($K77,Startovka!$D$3:$J$292,7,FALSE())</f>
        <v>#N/A</v>
      </c>
      <c r="J77" s="4" t="e">
        <f>VLOOKUP($K77,Startovka!$D$3:$J$292,6,FALSE())</f>
        <v>#N/A</v>
      </c>
      <c r="K77" s="4">
        <f t="shared" si="17"/>
        <v>0</v>
      </c>
      <c r="L77" s="4">
        <f>COUNTIF(J$4:J77,J77)</f>
        <v>73</v>
      </c>
      <c r="M77" s="114">
        <f t="shared" si="15"/>
        <v>0</v>
      </c>
      <c r="N77" s="114">
        <f t="shared" si="20"/>
        <v>0</v>
      </c>
      <c r="O77" s="96" t="e">
        <f t="shared" si="18"/>
        <v>#N/A</v>
      </c>
      <c r="P77" t="e">
        <f t="shared" si="19"/>
        <v>#N/A</v>
      </c>
      <c r="Q77">
        <f>COUNTIF(P$5:P77,P77)</f>
        <v>73</v>
      </c>
      <c r="R77" s="263">
        <v>73</v>
      </c>
      <c r="S77" s="263">
        <v>2</v>
      </c>
      <c r="T77" s="263"/>
      <c r="U77" s="263"/>
    </row>
    <row r="78" spans="1:21" ht="12.75">
      <c r="A78" s="10">
        <f>MATCH(K78,$K$3:K77,0)</f>
        <v>6</v>
      </c>
      <c r="B78" s="88"/>
      <c r="C78" s="223"/>
      <c r="D78" s="112">
        <f t="shared" si="14"/>
        <v>0</v>
      </c>
      <c r="E78" s="2" t="e">
        <f t="shared" si="16"/>
        <v>#N/A</v>
      </c>
      <c r="F78" s="95">
        <v>74</v>
      </c>
      <c r="G78" s="3" t="e">
        <f>VLOOKUP($K78,Startovka!$D$3:$J$292,4,FALSE())</f>
        <v>#N/A</v>
      </c>
      <c r="H78" s="4" t="e">
        <f>VLOOKUP($K78,Startovka!$D$3:$J$292,5,FALSE())</f>
        <v>#N/A</v>
      </c>
      <c r="I78" s="89" t="e">
        <f>VLOOKUP($K78,Startovka!$D$3:$J$292,7,FALSE())</f>
        <v>#N/A</v>
      </c>
      <c r="J78" s="4" t="e">
        <f>VLOOKUP($K78,Startovka!$D$3:$J$292,6,FALSE())</f>
        <v>#N/A</v>
      </c>
      <c r="K78" s="4">
        <f t="shared" si="17"/>
        <v>0</v>
      </c>
      <c r="L78" s="4">
        <f>COUNTIF(J$4:J78,J78)</f>
        <v>74</v>
      </c>
      <c r="M78" s="114">
        <f t="shared" si="15"/>
        <v>0</v>
      </c>
      <c r="N78" s="114">
        <f t="shared" si="20"/>
        <v>0</v>
      </c>
      <c r="O78" s="96" t="e">
        <f t="shared" si="18"/>
        <v>#N/A</v>
      </c>
      <c r="P78" t="e">
        <f t="shared" si="19"/>
        <v>#N/A</v>
      </c>
      <c r="Q78">
        <f>COUNTIF(P$5:P78,P78)</f>
        <v>74</v>
      </c>
      <c r="R78" s="263">
        <v>74</v>
      </c>
      <c r="S78" s="263">
        <v>1</v>
      </c>
      <c r="T78" s="263"/>
      <c r="U78" s="263"/>
    </row>
    <row r="79" spans="1:21" ht="13.5" thickBot="1">
      <c r="A79" s="10">
        <f>MATCH(K79,$K$3:K78,0)</f>
        <v>6</v>
      </c>
      <c r="B79" s="88"/>
      <c r="C79" s="223"/>
      <c r="D79" s="112">
        <f t="shared" si="14"/>
        <v>0</v>
      </c>
      <c r="E79" s="2" t="e">
        <f t="shared" si="16"/>
        <v>#N/A</v>
      </c>
      <c r="F79" s="97">
        <v>75</v>
      </c>
      <c r="G79" s="98" t="e">
        <f>VLOOKUP($K79,Startovka!$D$3:$J$292,4,FALSE())</f>
        <v>#N/A</v>
      </c>
      <c r="H79" s="99" t="e">
        <f>VLOOKUP($K79,Startovka!$D$3:$J$292,5,FALSE())</f>
        <v>#N/A</v>
      </c>
      <c r="I79" s="100" t="e">
        <f>VLOOKUP($K79,Startovka!$D$3:$J$292,7,FALSE())</f>
        <v>#N/A</v>
      </c>
      <c r="J79" s="99" t="e">
        <f>VLOOKUP($K79,Startovka!$D$3:$J$292,6,FALSE())</f>
        <v>#N/A</v>
      </c>
      <c r="K79" s="99">
        <f t="shared" si="17"/>
        <v>0</v>
      </c>
      <c r="L79" s="99">
        <f>COUNTIF(J$4:J79,J79)</f>
        <v>75</v>
      </c>
      <c r="M79" s="115">
        <f t="shared" si="15"/>
        <v>0</v>
      </c>
      <c r="N79" s="115">
        <f t="shared" si="20"/>
        <v>0</v>
      </c>
      <c r="O79" s="254" t="e">
        <f t="shared" si="18"/>
        <v>#N/A</v>
      </c>
      <c r="P79" t="e">
        <f t="shared" si="19"/>
        <v>#N/A</v>
      </c>
      <c r="Q79">
        <f>COUNTIF(P$5:P79,P79)</f>
        <v>75</v>
      </c>
      <c r="R79" s="263">
        <v>75</v>
      </c>
      <c r="S79" s="263">
        <v>0</v>
      </c>
      <c r="T79" s="263"/>
      <c r="U79" s="263"/>
    </row>
    <row r="80" spans="3:23" ht="12.75">
      <c r="C80" s="111"/>
      <c r="Q80" s="231"/>
      <c r="T80" s="263"/>
      <c r="U80" s="263"/>
      <c r="V80" s="263"/>
      <c r="W80" s="263"/>
    </row>
    <row r="81" spans="3:23" ht="12.75">
      <c r="C81" s="111"/>
      <c r="Q81" s="231"/>
      <c r="T81" s="263"/>
      <c r="U81" s="263"/>
      <c r="V81" s="263"/>
      <c r="W81" s="263"/>
    </row>
    <row r="82" spans="11:23" ht="13.5">
      <c r="K82" s="264"/>
      <c r="L82" s="262"/>
      <c r="Q82" s="231"/>
      <c r="T82" s="263"/>
      <c r="U82" s="263"/>
      <c r="V82" s="263"/>
      <c r="W82" s="263"/>
    </row>
    <row r="83" spans="11:23" ht="13.5">
      <c r="K83" s="264"/>
      <c r="L83" s="262"/>
      <c r="Q83" s="231"/>
      <c r="T83" s="263"/>
      <c r="U83" s="263"/>
      <c r="V83" s="263"/>
      <c r="W83" s="263"/>
    </row>
    <row r="84" spans="13:20" ht="12.75">
      <c r="M84" s="9"/>
      <c r="N84"/>
      <c r="P84" s="231"/>
      <c r="S84" s="263"/>
      <c r="T84" s="263"/>
    </row>
    <row r="85" spans="11:20" ht="12.75">
      <c r="K85" s="8"/>
      <c r="M85" s="9"/>
      <c r="N85"/>
      <c r="P85" s="231"/>
      <c r="S85" s="1"/>
      <c r="T85"/>
    </row>
    <row r="86" spans="11:20" ht="12.75">
      <c r="K86" s="8"/>
      <c r="M86" s="9"/>
      <c r="N86"/>
      <c r="P86" s="231"/>
      <c r="S86" s="1"/>
      <c r="T86"/>
    </row>
    <row r="87" spans="11:20" ht="12.75">
      <c r="K87" s="8"/>
      <c r="M87" s="9"/>
      <c r="N87"/>
      <c r="P87" s="231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85" t="s">
        <v>111</v>
      </c>
      <c r="C90" s="285"/>
      <c r="D90" s="285"/>
      <c r="E90" s="285"/>
      <c r="F90" s="285"/>
      <c r="G90" s="285"/>
      <c r="H90" s="285"/>
      <c r="I90" s="285"/>
      <c r="J90" s="285"/>
      <c r="M90" s="9"/>
      <c r="N90"/>
      <c r="S90" s="1"/>
      <c r="T90"/>
    </row>
    <row r="91" spans="2:20" ht="13.5">
      <c r="B91" s="285" t="str">
        <f>F2</f>
        <v> 4. závod Ráječko - Petrovice 3.9.2013</v>
      </c>
      <c r="C91" s="285"/>
      <c r="D91" s="285"/>
      <c r="E91" s="285"/>
      <c r="F91" s="285"/>
      <c r="G91" s="285"/>
      <c r="H91" s="285"/>
      <c r="I91" s="285"/>
      <c r="J91" s="285"/>
      <c r="K91" s="8"/>
      <c r="M91" s="9"/>
      <c r="N91"/>
      <c r="S91" s="1"/>
      <c r="T91"/>
    </row>
    <row r="92" spans="3:20" ht="12.75">
      <c r="C92" s="109" t="s">
        <v>63</v>
      </c>
      <c r="D92" s="117">
        <f>COUNTIF($J$5:$J$95,C92)</f>
        <v>0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6">
        <v>1</v>
      </c>
      <c r="C93" s="286" t="e">
        <f>VLOOKUP(CONCATENATE($B93,"  ",$C$92),$E$5:$O$87,3,FALSE)</f>
        <v>#N/A</v>
      </c>
      <c r="D93" s="287"/>
      <c r="E93" s="4" t="e">
        <f>VLOOKUP(CONCATENATE($B93,"  ",$C$92),$E$5:$O$87,4,FALSE)</f>
        <v>#N/A</v>
      </c>
      <c r="F93" s="282" t="e">
        <f>VLOOKUP(CONCATENATE($B93,"  ",$C$92),$E$5:$O$87,5,FALSE)</f>
        <v>#N/A</v>
      </c>
      <c r="G93" s="283"/>
      <c r="H93" s="110" t="e">
        <f>VLOOKUP(CONCATENATE($B93,"  ",$C$92),$E$5:$O$87,9,FALSE)</f>
        <v>#N/A</v>
      </c>
      <c r="I93" s="4" t="e">
        <f>VLOOKUP(CONCATENATE($B93,"  ",$C$92),$E$5:$O$87,2,FALSE)</f>
        <v>#N/A</v>
      </c>
      <c r="J93" s="4" t="e">
        <f>VLOOKUP(CONCATENATE($B93,"  ",$C$92),$E$5:$O$87,7,FALSE)</f>
        <v>#N/A</v>
      </c>
      <c r="K93" s="8"/>
      <c r="M93" s="9"/>
      <c r="N93"/>
      <c r="S93" s="1"/>
      <c r="T93"/>
    </row>
    <row r="94" spans="2:20" ht="12.75">
      <c r="B94" s="116">
        <v>2</v>
      </c>
      <c r="C94" s="286" t="e">
        <f>VLOOKUP(CONCATENATE($B94,"  ",$C$92),$E$5:$O$87,3,FALSE)</f>
        <v>#N/A</v>
      </c>
      <c r="D94" s="287"/>
      <c r="E94" s="4" t="e">
        <f>VLOOKUP(CONCATENATE($B94,"  ",$C$92),$E$5:$O$87,4,FALSE)</f>
        <v>#N/A</v>
      </c>
      <c r="F94" s="282" t="e">
        <f>VLOOKUP(CONCATENATE($B94,"  ",$C$92),$E$5:$O$87,5,FALSE)</f>
        <v>#N/A</v>
      </c>
      <c r="G94" s="283"/>
      <c r="H94" s="110" t="e">
        <f>VLOOKUP(CONCATENATE($B94,"  ",$C$92),$E$5:$O$87,9,FALSE)</f>
        <v>#N/A</v>
      </c>
      <c r="I94" s="4" t="e">
        <f>VLOOKUP(CONCATENATE($B94,"  ",$C$92),$E$5:$O$87,2,FALSE)</f>
        <v>#N/A</v>
      </c>
      <c r="J94" s="4" t="e">
        <f>VLOOKUP(CONCATENATE($B94,"  ",$C$92),$E$5:$O$87,7,FALSE)</f>
        <v>#N/A</v>
      </c>
      <c r="K94" s="8"/>
      <c r="M94" s="9"/>
      <c r="N94"/>
      <c r="S94" s="1"/>
      <c r="T94"/>
    </row>
    <row r="95" spans="2:20" ht="12.75">
      <c r="B95" s="116">
        <v>3</v>
      </c>
      <c r="C95" s="286" t="e">
        <f>VLOOKUP(CONCATENATE($B95,"  ",$C$92),$E$5:$O$87,3,FALSE)</f>
        <v>#N/A</v>
      </c>
      <c r="D95" s="287"/>
      <c r="E95" s="4" t="e">
        <f>VLOOKUP(CONCATENATE($B95,"  ",$C$92),$E$5:$O$87,4,FALSE)</f>
        <v>#N/A</v>
      </c>
      <c r="F95" s="282" t="e">
        <f>VLOOKUP(CONCATENATE($B95,"  ",$C$92),$E$5:$O$87,5,FALSE)</f>
        <v>#N/A</v>
      </c>
      <c r="G95" s="283"/>
      <c r="H95" s="110" t="e">
        <f>VLOOKUP(CONCATENATE($B95,"  ",$C$92),$E$5:$O$87,9,FALSE)</f>
        <v>#N/A</v>
      </c>
      <c r="I95" s="4" t="e">
        <f>VLOOKUP(CONCATENATE($B95,"  ",$C$92),$E$5:$O$87,2,FALSE)</f>
        <v>#N/A</v>
      </c>
      <c r="J95" s="4" t="e">
        <f>VLOOKUP(CONCATENATE($B95,"  ",$C$92),$E$5:$O$87,7,FALSE)</f>
        <v>#N/A</v>
      </c>
      <c r="K95" s="8"/>
      <c r="M95" s="9"/>
      <c r="N95"/>
      <c r="S95" s="1"/>
      <c r="T95"/>
    </row>
    <row r="96" spans="2:20" ht="12.75">
      <c r="B96" s="116">
        <v>4</v>
      </c>
      <c r="C96" s="286" t="e">
        <f>VLOOKUP(CONCATENATE($B96,"  ",$C$92),$E$5:$O$87,3,FALSE)</f>
        <v>#N/A</v>
      </c>
      <c r="D96" s="287"/>
      <c r="E96" s="4" t="e">
        <f>VLOOKUP(CONCATENATE($B96,"  ",$C$92),$E$5:$O$87,4,FALSE)</f>
        <v>#N/A</v>
      </c>
      <c r="F96" s="282" t="e">
        <f>VLOOKUP(CONCATENATE($B96,"  ",$C$92),$E$5:$O$87,5,FALSE)</f>
        <v>#N/A</v>
      </c>
      <c r="G96" s="283"/>
      <c r="H96" s="110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6">
        <v>5</v>
      </c>
      <c r="C97" s="286" t="e">
        <f>VLOOKUP(CONCATENATE($B97,"  ",$C$92),$E$5:$O$87,3,FALSE)</f>
        <v>#N/A</v>
      </c>
      <c r="D97" s="287"/>
      <c r="E97" s="4" t="e">
        <f>VLOOKUP(CONCATENATE($B97,"  ",$C$92),$E$5:$O$87,4,FALSE)</f>
        <v>#N/A</v>
      </c>
      <c r="F97" s="282" t="e">
        <f>VLOOKUP(CONCATENATE($B97,"  ",$C$92),$E$5:$O$87,5,FALSE)</f>
        <v>#N/A</v>
      </c>
      <c r="G97" s="283"/>
      <c r="H97" s="110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8"/>
      <c r="C98" s="272" t="s">
        <v>64</v>
      </c>
      <c r="D98" s="273">
        <f>COUNTIF($J$5:$J$95,C98)</f>
        <v>0</v>
      </c>
      <c r="J98" s="2"/>
      <c r="K98" s="8"/>
      <c r="M98" s="9"/>
      <c r="N98"/>
      <c r="S98" s="1"/>
      <c r="T98"/>
    </row>
    <row r="99" spans="2:20" ht="12.75">
      <c r="B99" s="116">
        <v>1</v>
      </c>
      <c r="C99" s="286" t="e">
        <f>VLOOKUP(CONCATENATE($B99,"  ",$C$98),$E$5:$O$87,3,FALSE)</f>
        <v>#N/A</v>
      </c>
      <c r="D99" s="287"/>
      <c r="E99" s="4" t="e">
        <f>VLOOKUP(CONCATENATE($B99,"  ",$C$98),$E$5:$O$87,4,FALSE)</f>
        <v>#N/A</v>
      </c>
      <c r="F99" s="268" t="e">
        <f>VLOOKUP(CONCATENATE($B99,"  ",$C$98),$E$5:$O$87,5,FALSE)</f>
        <v>#N/A</v>
      </c>
      <c r="G99" s="269"/>
      <c r="H99" s="110" t="e">
        <f>VLOOKUP(CONCATENATE($B99,"  ",$C$98),$E$5:$O$87,9,FALSE)</f>
        <v>#N/A</v>
      </c>
      <c r="I99" s="4" t="e">
        <f>VLOOKUP(CONCATENATE($B99,"  ",$C$98),$E$5:$O$87,2,FALSE)</f>
        <v>#N/A</v>
      </c>
      <c r="J99" s="4" t="e">
        <f>VLOOKUP(CONCATENATE($B99,"  ",$C$98),$E$5:$O$87,7,FALSE)</f>
        <v>#N/A</v>
      </c>
      <c r="K99" s="8"/>
      <c r="M99" s="9"/>
      <c r="N99"/>
      <c r="S99" s="1"/>
      <c r="T99"/>
    </row>
    <row r="100" spans="2:20" ht="12.75">
      <c r="B100" s="116">
        <v>2</v>
      </c>
      <c r="C100" s="286" t="e">
        <f>VLOOKUP(CONCATENATE($B100,"  ",$C$98),$E$5:$O$87,3,FALSE)</f>
        <v>#N/A</v>
      </c>
      <c r="D100" s="287"/>
      <c r="E100" s="4" t="e">
        <f>VLOOKUP(CONCATENATE($B100,"  ",$C$98),$E$5:$O$87,4,FALSE)</f>
        <v>#N/A</v>
      </c>
      <c r="F100" s="268" t="e">
        <f>VLOOKUP(CONCATENATE($B100,"  ",$C$98),$E$5:$O$87,5,FALSE)</f>
        <v>#N/A</v>
      </c>
      <c r="G100" s="269"/>
      <c r="H100" s="110" t="e">
        <f>VLOOKUP(CONCATENATE($B100,"  ",$C$98),$E$5:$O$87,9,FALSE)</f>
        <v>#N/A</v>
      </c>
      <c r="I100" s="4" t="e">
        <f>VLOOKUP(CONCATENATE($B100,"  ",$C$98),$E$5:$O$87,2,FALSE)</f>
        <v>#N/A</v>
      </c>
      <c r="J100" s="4" t="e">
        <f>VLOOKUP(CONCATENATE($B100,"  ",$C$98),$E$5:$O$87,7,FALSE)</f>
        <v>#N/A</v>
      </c>
      <c r="K100" s="8"/>
      <c r="M100" s="9"/>
      <c r="N100"/>
      <c r="S100" s="1"/>
      <c r="T100"/>
    </row>
    <row r="101" spans="2:20" ht="12.75">
      <c r="B101" s="116">
        <v>3</v>
      </c>
      <c r="C101" s="286" t="e">
        <f>VLOOKUP(CONCATENATE($B101,"  ",$C$98),$E$5:$O$87,3,FALSE)</f>
        <v>#N/A</v>
      </c>
      <c r="D101" s="287"/>
      <c r="E101" s="4" t="e">
        <f>VLOOKUP(CONCATENATE($B101,"  ",$C$98),$E$5:$O$87,4,FALSE)</f>
        <v>#N/A</v>
      </c>
      <c r="F101" s="268" t="e">
        <f>VLOOKUP(CONCATENATE($B101,"  ",$C$98),$E$5:$O$87,5,FALSE)</f>
        <v>#N/A</v>
      </c>
      <c r="G101" s="269"/>
      <c r="H101" s="110" t="e">
        <f>VLOOKUP(CONCATENATE($B101,"  ",$C$98),$E$5:$O$87,9,FALSE)</f>
        <v>#N/A</v>
      </c>
      <c r="I101" s="4" t="e">
        <f>VLOOKUP(CONCATENATE($B101,"  ",$C$98),$E$5:$O$87,2,FALSE)</f>
        <v>#N/A</v>
      </c>
      <c r="J101" s="4" t="e">
        <f>VLOOKUP(CONCATENATE($B101,"  ",$C$98),$E$5:$O$87,7,FALSE)</f>
        <v>#N/A</v>
      </c>
      <c r="K101" s="8"/>
      <c r="M101" s="9"/>
      <c r="N101"/>
      <c r="S101" s="1"/>
      <c r="T101"/>
    </row>
    <row r="102" spans="2:20" ht="12.75">
      <c r="B102" s="116">
        <v>4</v>
      </c>
      <c r="C102" s="286" t="e">
        <f>VLOOKUP(CONCATENATE($B102,"  ",$C$98),$E$5:$O$87,3,FALSE)</f>
        <v>#N/A</v>
      </c>
      <c r="D102" s="287"/>
      <c r="E102" s="4" t="e">
        <f>VLOOKUP(CONCATENATE($B102,"  ",$C$98),$E$5:$O$87,4,FALSE)</f>
        <v>#N/A</v>
      </c>
      <c r="F102" s="268" t="e">
        <f>VLOOKUP(CONCATENATE($B102,"  ",$C$98),$E$5:$O$87,5,FALSE)</f>
        <v>#N/A</v>
      </c>
      <c r="G102" s="269"/>
      <c r="H102" s="110" t="e">
        <f>VLOOKUP(CONCATENATE($B102,"  ",$C$98),$E$5:$O$87,9,FALSE)</f>
        <v>#N/A</v>
      </c>
      <c r="I102" s="4" t="e">
        <f>VLOOKUP(CONCATENATE($B102,"  ",$C$98),$E$5:$O$87,2,FALSE)</f>
        <v>#N/A</v>
      </c>
      <c r="J102" s="4" t="e">
        <f>VLOOKUP(CONCATENATE($B102,"  ",$C$98),$E$5:$O$87,7,FALSE)</f>
        <v>#N/A</v>
      </c>
      <c r="M102" s="9"/>
      <c r="N102"/>
      <c r="S102" s="1"/>
      <c r="T102"/>
    </row>
    <row r="103" spans="2:20" ht="12.75">
      <c r="B103" s="116">
        <v>5</v>
      </c>
      <c r="C103" s="286" t="e">
        <f>VLOOKUP(CONCATENATE($B103,"  ",$C$98),$E$5:$O$87,3,FALSE)</f>
        <v>#N/A</v>
      </c>
      <c r="D103" s="287"/>
      <c r="E103" s="4" t="e">
        <f>VLOOKUP(CONCATENATE($B103,"  ",$C$98),$E$5:$O$87,4,FALSE)</f>
        <v>#N/A</v>
      </c>
      <c r="F103" s="268" t="e">
        <f>VLOOKUP(CONCATENATE($B103,"  ",$C$98),$E$5:$O$87,5,FALSE)</f>
        <v>#N/A</v>
      </c>
      <c r="G103" s="269"/>
      <c r="H103" s="110" t="e">
        <f>VLOOKUP(CONCATENATE($B103,"  ",$C$98),$E$5:$O$87,9,FALSE)</f>
        <v>#N/A</v>
      </c>
      <c r="I103" s="4" t="e">
        <f>VLOOKUP(CONCATENATE($B103,"  ",$C$98),$E$5:$O$87,2,FALSE)</f>
        <v>#N/A</v>
      </c>
      <c r="J103" s="4" t="e">
        <f>VLOOKUP(CONCATENATE($B103,"  ",$C$98),$E$5:$O$87,7,FALSE)</f>
        <v>#N/A</v>
      </c>
      <c r="K103" s="8"/>
      <c r="M103" s="9"/>
      <c r="N103"/>
      <c r="S103" s="1"/>
      <c r="T103"/>
    </row>
    <row r="104" spans="2:20" ht="12.75">
      <c r="B104" s="108"/>
      <c r="C104" s="272" t="s">
        <v>12</v>
      </c>
      <c r="D104" s="273">
        <f>COUNTIF($J$5:$J$95,C104)</f>
        <v>0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6">
        <v>1</v>
      </c>
      <c r="C105" s="286" t="e">
        <f>VLOOKUP(CONCATENATE($B105,"  ",$C$104),$E$5:$O$87,3,FALSE)</f>
        <v>#N/A</v>
      </c>
      <c r="D105" s="287"/>
      <c r="E105" s="4" t="e">
        <f>VLOOKUP(CONCATENATE($B105,"  ",$C$104),$E$5:$O$87,4,FALSE)</f>
        <v>#N/A</v>
      </c>
      <c r="F105" s="268" t="e">
        <f>VLOOKUP(CONCATENATE($B105,"  ",$C$104),$E$5:$O$87,5,FALSE)</f>
        <v>#N/A</v>
      </c>
      <c r="G105" s="269"/>
      <c r="H105" s="110" t="e">
        <f>VLOOKUP(CONCATENATE($B105,"  ",$C$104),$E$5:$O$87,9,FALSE)</f>
        <v>#N/A</v>
      </c>
      <c r="I105" s="4" t="e">
        <f>VLOOKUP(CONCATENATE($B105,"  ",$C$104),$E$5:$O$87,2,FALSE)</f>
        <v>#N/A</v>
      </c>
      <c r="J105" s="4" t="e">
        <f>VLOOKUP(CONCATENATE($B105,"  ",$C$104),$E$5:$O$87,7,FALSE)</f>
        <v>#N/A</v>
      </c>
      <c r="K105" s="8"/>
      <c r="M105" s="9"/>
      <c r="N105"/>
      <c r="S105" s="1"/>
      <c r="T105"/>
    </row>
    <row r="106" spans="2:20" ht="12.75">
      <c r="B106" s="116">
        <v>2</v>
      </c>
      <c r="C106" s="286" t="e">
        <f>VLOOKUP(CONCATENATE($B106,"  ",$C$104),$E$5:$O$87,3,FALSE)</f>
        <v>#N/A</v>
      </c>
      <c r="D106" s="287"/>
      <c r="E106" s="4" t="e">
        <f>VLOOKUP(CONCATENATE($B106,"  ",$C$104),$E$5:$O$87,4,FALSE)</f>
        <v>#N/A</v>
      </c>
      <c r="F106" s="268" t="e">
        <f>VLOOKUP(CONCATENATE($B106,"  ",$C$104),$E$5:$O$87,5,FALSE)</f>
        <v>#N/A</v>
      </c>
      <c r="G106" s="269"/>
      <c r="H106" s="110" t="e">
        <f>VLOOKUP(CONCATENATE($B106,"  ",$C$104),$E$5:$O$87,9,FALSE)</f>
        <v>#N/A</v>
      </c>
      <c r="I106" s="4" t="e">
        <f>VLOOKUP(CONCATENATE($B106,"  ",$C$104),$E$5:$O$87,2,FALSE)</f>
        <v>#N/A</v>
      </c>
      <c r="J106" s="4" t="e">
        <f>VLOOKUP(CONCATENATE($B106,"  ",$C$104),$E$5:$O$87,7,FALSE)</f>
        <v>#N/A</v>
      </c>
      <c r="K106" s="8"/>
      <c r="M106" s="9"/>
      <c r="N106"/>
      <c r="S106" s="1"/>
      <c r="T106"/>
    </row>
    <row r="107" spans="2:20" ht="12.75">
      <c r="B107" s="116">
        <v>3</v>
      </c>
      <c r="C107" s="286" t="e">
        <f>VLOOKUP(CONCATENATE($B107,"  ",$C$104),$E$5:$O$87,3,FALSE)</f>
        <v>#N/A</v>
      </c>
      <c r="D107" s="287"/>
      <c r="E107" s="4" t="e">
        <f>VLOOKUP(CONCATENATE($B107,"  ",$C$104),$E$5:$O$87,4,FALSE)</f>
        <v>#N/A</v>
      </c>
      <c r="F107" s="268" t="e">
        <f>VLOOKUP(CONCATENATE($B107,"  ",$C$104),$E$5:$O$87,5,FALSE)</f>
        <v>#N/A</v>
      </c>
      <c r="G107" s="269"/>
      <c r="H107" s="110" t="e">
        <f>VLOOKUP(CONCATENATE($B107,"  ",$C$104),$E$5:$O$87,9,FALSE)</f>
        <v>#N/A</v>
      </c>
      <c r="I107" s="4" t="e">
        <f>VLOOKUP(CONCATENATE($B107,"  ",$C$104),$E$5:$O$87,2,FALSE)</f>
        <v>#N/A</v>
      </c>
      <c r="J107" s="4" t="e">
        <f>VLOOKUP(CONCATENATE($B107,"  ",$C$104),$E$5:$O$87,7,FALSE)</f>
        <v>#N/A</v>
      </c>
      <c r="K107" s="8"/>
      <c r="M107" s="9"/>
      <c r="N107"/>
      <c r="S107" s="1"/>
      <c r="T107"/>
    </row>
    <row r="108" spans="2:20" ht="12.75">
      <c r="B108" s="116">
        <v>4</v>
      </c>
      <c r="C108" s="286" t="e">
        <f>VLOOKUP(CONCATENATE($B108,"  ",$C$104),$E$5:$O$87,3,FALSE)</f>
        <v>#N/A</v>
      </c>
      <c r="D108" s="287"/>
      <c r="E108" s="4" t="e">
        <f>VLOOKUP(CONCATENATE($B108,"  ",$C$104),$E$5:$O$87,4,FALSE)</f>
        <v>#N/A</v>
      </c>
      <c r="F108" s="268" t="e">
        <f>VLOOKUP(CONCATENATE($B108,"  ",$C$104),$E$5:$O$87,5,FALSE)</f>
        <v>#N/A</v>
      </c>
      <c r="G108" s="269"/>
      <c r="H108" s="110" t="e">
        <f>VLOOKUP(CONCATENATE($B108,"  ",$C$104),$E$5:$O$87,9,FALSE)</f>
        <v>#N/A</v>
      </c>
      <c r="I108" s="4" t="e">
        <f>VLOOKUP(CONCATENATE($B108,"  ",$C$104),$E$5:$O$87,2,FALSE)</f>
        <v>#N/A</v>
      </c>
      <c r="J108" s="4" t="e">
        <f>VLOOKUP(CONCATENATE($B108,"  ",$C$104),$E$5:$O$87,7,FALSE)</f>
        <v>#N/A</v>
      </c>
      <c r="M108" s="9"/>
      <c r="N108"/>
      <c r="S108" s="1"/>
      <c r="T108"/>
    </row>
    <row r="109" spans="2:20" ht="12.75">
      <c r="B109" s="116">
        <v>5</v>
      </c>
      <c r="C109" s="286" t="e">
        <f>VLOOKUP(CONCATENATE($B109,"  ",$C$104),$E$5:$O$87,3,FALSE)</f>
        <v>#N/A</v>
      </c>
      <c r="D109" s="287"/>
      <c r="E109" s="4" t="e">
        <f>VLOOKUP(CONCATENATE($B109,"  ",$C$104),$E$5:$O$87,4,FALSE)</f>
        <v>#N/A</v>
      </c>
      <c r="F109" s="268" t="e">
        <f>VLOOKUP(CONCATENATE($B109,"  ",$C$104),$E$5:$O$87,5,FALSE)</f>
        <v>#N/A</v>
      </c>
      <c r="G109" s="269"/>
      <c r="H109" s="110" t="e">
        <f>VLOOKUP(CONCATENATE($B109,"  ",$C$104),$E$5:$O$87,9,FALSE)</f>
        <v>#N/A</v>
      </c>
      <c r="I109" s="4" t="e">
        <f>VLOOKUP(CONCATENATE($B109,"  ",$C$104),$E$5:$O$87,2,FALSE)</f>
        <v>#N/A</v>
      </c>
      <c r="J109" s="4" t="e">
        <f>VLOOKUP(CONCATENATE($B109,"  ",$C$104),$E$5:$O$87,7,FALSE)</f>
        <v>#N/A</v>
      </c>
      <c r="K109" s="8"/>
      <c r="M109" s="9"/>
      <c r="N109"/>
      <c r="S109" s="1"/>
      <c r="T109"/>
    </row>
    <row r="110" spans="2:20" ht="12.75">
      <c r="B110" s="108"/>
      <c r="C110" s="272" t="s">
        <v>16</v>
      </c>
      <c r="D110" s="273">
        <f>COUNTIF($J$5:$J$95,C110)</f>
        <v>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6">
        <v>1</v>
      </c>
      <c r="C111" s="286" t="e">
        <f>VLOOKUP(CONCATENATE($B111,"  ",$C$110),$E$5:$O$87,3,FALSE)</f>
        <v>#N/A</v>
      </c>
      <c r="D111" s="287"/>
      <c r="E111" s="4" t="e">
        <f>VLOOKUP(CONCATENATE($B111,"  ",$C$110),$E$5:$O$87,4,FALSE)</f>
        <v>#N/A</v>
      </c>
      <c r="F111" s="268" t="e">
        <f>VLOOKUP(CONCATENATE($B111,"  ",$C$110),$E$5:$O$87,5,FALSE)</f>
        <v>#N/A</v>
      </c>
      <c r="G111" s="269"/>
      <c r="H111" s="110" t="e">
        <f>VLOOKUP(CONCATENATE($B111,"  ",$C$110),$E$5:$O$87,9,FALSE)</f>
        <v>#N/A</v>
      </c>
      <c r="I111" s="4" t="e">
        <f>VLOOKUP(CONCATENATE($B111,"  ",$C$110),$E$5:$O$87,2,FALSE)</f>
        <v>#N/A</v>
      </c>
      <c r="J111" s="4" t="e">
        <f>VLOOKUP(CONCATENATE($B111,"  ",$C$110),$E$5:$O$87,7,FALSE)</f>
        <v>#N/A</v>
      </c>
      <c r="K111" s="8"/>
      <c r="M111" s="9"/>
      <c r="N111"/>
      <c r="S111" s="1"/>
      <c r="T111"/>
    </row>
    <row r="112" spans="2:20" ht="12.75">
      <c r="B112" s="116">
        <v>2</v>
      </c>
      <c r="C112" s="286" t="e">
        <f>VLOOKUP(CONCATENATE($B112,"  ",$C$110),$E$5:$O$87,3,FALSE)</f>
        <v>#N/A</v>
      </c>
      <c r="D112" s="287"/>
      <c r="E112" s="4" t="e">
        <f>VLOOKUP(CONCATENATE($B112,"  ",$C$110),$E$5:$O$87,4,FALSE)</f>
        <v>#N/A</v>
      </c>
      <c r="F112" s="268" t="e">
        <f>VLOOKUP(CONCATENATE($B112,"  ",$C$110),$E$5:$O$87,5,FALSE)</f>
        <v>#N/A</v>
      </c>
      <c r="G112" s="269"/>
      <c r="H112" s="110" t="e">
        <f>VLOOKUP(CONCATENATE($B112,"  ",$C$110),$E$5:$O$87,9,FALSE)</f>
        <v>#N/A</v>
      </c>
      <c r="I112" s="4" t="e">
        <f>VLOOKUP(CONCATENATE($B112,"  ",$C$110),$E$5:$O$87,2,FALSE)</f>
        <v>#N/A</v>
      </c>
      <c r="J112" s="4" t="e">
        <f>VLOOKUP(CONCATENATE($B112,"  ",$C$110),$E$5:$O$87,7,FALSE)</f>
        <v>#N/A</v>
      </c>
      <c r="K112" s="8"/>
      <c r="M112" s="9"/>
      <c r="N112"/>
      <c r="S112" s="1"/>
      <c r="T112"/>
    </row>
    <row r="113" spans="2:20" ht="12.75">
      <c r="B113" s="116">
        <v>3</v>
      </c>
      <c r="C113" s="286" t="e">
        <f>VLOOKUP(CONCATENATE($B113,"  ",$C$110),$E$5:$O$87,3,FALSE)</f>
        <v>#N/A</v>
      </c>
      <c r="D113" s="287"/>
      <c r="E113" s="4" t="e">
        <f>VLOOKUP(CONCATENATE($B113,"  ",$C$110),$E$5:$O$87,4,FALSE)</f>
        <v>#N/A</v>
      </c>
      <c r="F113" s="268" t="e">
        <f>VLOOKUP(CONCATENATE($B113,"  ",$C$110),$E$5:$O$87,5,FALSE)</f>
        <v>#N/A</v>
      </c>
      <c r="G113" s="269"/>
      <c r="H113" s="110" t="e">
        <f>VLOOKUP(CONCATENATE($B113,"  ",$C$110),$E$5:$O$87,9,FALSE)</f>
        <v>#N/A</v>
      </c>
      <c r="I113" s="4" t="e">
        <f>VLOOKUP(CONCATENATE($B113,"  ",$C$110),$E$5:$O$87,2,FALSE)</f>
        <v>#N/A</v>
      </c>
      <c r="J113" s="4" t="e">
        <f>VLOOKUP(CONCATENATE($B113,"  ",$C$110),$E$5:$O$87,7,FALSE)</f>
        <v>#N/A</v>
      </c>
      <c r="K113" s="8"/>
      <c r="M113" s="9"/>
      <c r="N113"/>
      <c r="S113" s="1"/>
      <c r="T113"/>
    </row>
    <row r="114" spans="2:20" ht="12.75">
      <c r="B114" s="116">
        <v>4</v>
      </c>
      <c r="C114" s="286" t="e">
        <f>VLOOKUP(CONCATENATE($B114,"  ",$C$110),$E$5:$O$87,3,FALSE)</f>
        <v>#N/A</v>
      </c>
      <c r="D114" s="287"/>
      <c r="E114" s="4" t="e">
        <f>VLOOKUP(CONCATENATE($B114,"  ",$C$110),$E$5:$O$87,4,FALSE)</f>
        <v>#N/A</v>
      </c>
      <c r="F114" s="268" t="e">
        <f>VLOOKUP(CONCATENATE($B114,"  ",$C$110),$E$5:$O$87,5,FALSE)</f>
        <v>#N/A</v>
      </c>
      <c r="G114" s="269"/>
      <c r="H114" s="110" t="e">
        <f>VLOOKUP(CONCATENATE($B114,"  ",$C$110),$E$5:$O$87,9,FALSE)</f>
        <v>#N/A</v>
      </c>
      <c r="I114" s="4" t="e">
        <f>VLOOKUP(CONCATENATE($B114,"  ",$C$110),$E$5:$O$87,2,FALSE)</f>
        <v>#N/A</v>
      </c>
      <c r="J114" s="4" t="e">
        <f>VLOOKUP(CONCATENATE($B114,"  ",$C$110),$E$5:$O$87,7,FALSE)</f>
        <v>#N/A</v>
      </c>
      <c r="M114" s="9"/>
      <c r="N114"/>
      <c r="S114" s="1"/>
      <c r="T114"/>
    </row>
    <row r="115" spans="2:20" ht="12.75">
      <c r="B115" s="116">
        <v>5</v>
      </c>
      <c r="C115" s="286" t="e">
        <f>VLOOKUP(CONCATENATE($B115,"  ",$C$110),$E$5:$O$87,3,FALSE)</f>
        <v>#N/A</v>
      </c>
      <c r="D115" s="287"/>
      <c r="E115" s="4" t="e">
        <f>VLOOKUP(CONCATENATE($B115,"  ",$C$110),$E$5:$O$87,4,FALSE)</f>
        <v>#N/A</v>
      </c>
      <c r="F115" s="268" t="e">
        <f>VLOOKUP(CONCATENATE($B115,"  ",$C$110),$E$5:$O$87,5,FALSE)</f>
        <v>#N/A</v>
      </c>
      <c r="G115" s="269"/>
      <c r="H115" s="110" t="e">
        <f>VLOOKUP(CONCATENATE($B115,"  ",$C$110),$E$5:$O$87,9,FALSE)</f>
        <v>#N/A</v>
      </c>
      <c r="I115" s="4" t="e">
        <f>VLOOKUP(CONCATENATE($B115,"  ",$C$110),$E$5:$O$87,2,FALSE)</f>
        <v>#N/A</v>
      </c>
      <c r="J115" s="4" t="e">
        <f>VLOOKUP(CONCATENATE($B115,"  ",$C$110),$E$5:$O$87,7,FALSE)</f>
        <v>#N/A</v>
      </c>
      <c r="K115" s="8"/>
      <c r="M115" s="9"/>
      <c r="N115"/>
      <c r="S115" s="1"/>
      <c r="T115"/>
    </row>
    <row r="116" spans="2:20" ht="12.75">
      <c r="B116" s="108"/>
      <c r="C116" s="272" t="s">
        <v>62</v>
      </c>
      <c r="D116" s="273">
        <f>COUNTIF($J$5:$J$95,C116)</f>
        <v>0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6">
        <v>1</v>
      </c>
      <c r="C117" s="286" t="e">
        <f>VLOOKUP(CONCATENATE($B117,"  ",$C$116),$E$5:$O$87,3,FALSE)</f>
        <v>#N/A</v>
      </c>
      <c r="D117" s="287"/>
      <c r="E117" s="4" t="e">
        <f>VLOOKUP(CONCATENATE($B117,"  ",$C$116),$E$5:$O$87,4,FALSE)</f>
        <v>#N/A</v>
      </c>
      <c r="F117" s="268" t="e">
        <f>VLOOKUP(CONCATENATE($B117,"  ",$C$116),$E$5:$O$87,5,FALSE)</f>
        <v>#N/A</v>
      </c>
      <c r="G117" s="269"/>
      <c r="H117" s="110" t="e">
        <f>VLOOKUP(CONCATENATE($B117,"  ",$C$116),$E$5:$O$87,9,FALSE)</f>
        <v>#N/A</v>
      </c>
      <c r="I117" s="258" t="e">
        <f>VLOOKUP(CONCATENATE($B117,"  ",$C$116),$E$5:$O$87,2,FALSE)</f>
        <v>#N/A</v>
      </c>
      <c r="J117" s="4" t="e">
        <f>VLOOKUP(CONCATENATE($B117,"  ",$C$116),$E$5:$O$87,7,FALSE)</f>
        <v>#N/A</v>
      </c>
      <c r="K117" s="8"/>
      <c r="M117" s="9"/>
      <c r="N117"/>
      <c r="S117" s="1"/>
      <c r="T117"/>
    </row>
    <row r="118" spans="2:20" ht="12.75">
      <c r="B118" s="116">
        <v>2</v>
      </c>
      <c r="C118" s="286" t="e">
        <f>VLOOKUP(CONCATENATE($B118,"  ",$C$116),$E$5:$O$87,3,FALSE)</f>
        <v>#N/A</v>
      </c>
      <c r="D118" s="287"/>
      <c r="E118" s="4" t="e">
        <f>VLOOKUP(CONCATENATE($B118,"  ",$C$116),$E$5:$O$87,4,FALSE)</f>
        <v>#N/A</v>
      </c>
      <c r="F118" s="268" t="e">
        <f>VLOOKUP(CONCATENATE($B118,"  ",$C$116),$E$5:$O$87,5,FALSE)</f>
        <v>#N/A</v>
      </c>
      <c r="G118" s="269"/>
      <c r="H118" s="110" t="e">
        <f>VLOOKUP(CONCATENATE($B118,"  ",$C$116),$E$5:$O$87,9,FALSE)</f>
        <v>#N/A</v>
      </c>
      <c r="I118" s="258" t="e">
        <f>VLOOKUP(CONCATENATE($B118,"  ",$C$116),$E$5:$O$87,2,FALSE)</f>
        <v>#N/A</v>
      </c>
      <c r="J118" s="4" t="e">
        <f>VLOOKUP(CONCATENATE($B118,"  ",$C$116),$E$5:$O$87,7,FALSE)</f>
        <v>#N/A</v>
      </c>
      <c r="K118" s="8"/>
      <c r="M118" s="9"/>
      <c r="N118"/>
      <c r="S118" s="1"/>
      <c r="T118"/>
    </row>
    <row r="119" spans="2:20" ht="12.75">
      <c r="B119" s="116">
        <v>3</v>
      </c>
      <c r="C119" s="286" t="e">
        <f>VLOOKUP(CONCATENATE($B119,"  ",$C$116),$E$5:$O$87,3,FALSE)</f>
        <v>#N/A</v>
      </c>
      <c r="D119" s="287"/>
      <c r="E119" s="4" t="e">
        <f>VLOOKUP(CONCATENATE($B119,"  ",$C$116),$E$5:$O$87,4,FALSE)</f>
        <v>#N/A</v>
      </c>
      <c r="F119" s="268" t="e">
        <f>VLOOKUP(CONCATENATE($B119,"  ",$C$116),$E$5:$O$87,5,FALSE)</f>
        <v>#N/A</v>
      </c>
      <c r="G119" s="269"/>
      <c r="H119" s="110" t="e">
        <f>VLOOKUP(CONCATENATE($B119,"  ",$C$116),$E$5:$O$87,9,FALSE)</f>
        <v>#N/A</v>
      </c>
      <c r="I119" s="258" t="e">
        <f>VLOOKUP(CONCATENATE($B119,"  ",$C$116),$E$5:$O$87,2,FALSE)</f>
        <v>#N/A</v>
      </c>
      <c r="J119" s="4" t="e">
        <f>VLOOKUP(CONCATENATE($B119,"  ",$C$116),$E$5:$O$87,7,FALSE)</f>
        <v>#N/A</v>
      </c>
      <c r="K119" s="8"/>
      <c r="M119" s="9"/>
      <c r="N119"/>
      <c r="S119" s="1"/>
      <c r="T119"/>
    </row>
    <row r="120" spans="2:20" ht="12.75">
      <c r="B120" s="116">
        <v>4</v>
      </c>
      <c r="C120" s="286" t="e">
        <f>VLOOKUP(CONCATENATE($B120,"  ",$C$116),$E$5:$O$87,3,FALSE)</f>
        <v>#N/A</v>
      </c>
      <c r="D120" s="287"/>
      <c r="E120" s="4" t="e">
        <f>VLOOKUP(CONCATENATE($B120,"  ",$C$116),$E$5:$O$87,4,FALSE)</f>
        <v>#N/A</v>
      </c>
      <c r="F120" s="268" t="e">
        <f>VLOOKUP(CONCATENATE($B120,"  ",$C$116),$E$5:$O$87,5,FALSE)</f>
        <v>#N/A</v>
      </c>
      <c r="G120" s="269"/>
      <c r="H120" s="110" t="e">
        <f>VLOOKUP(CONCATENATE($B120,"  ",$C$116),$E$5:$O$87,9,FALSE)</f>
        <v>#N/A</v>
      </c>
      <c r="I120" s="258" t="e">
        <f>VLOOKUP(CONCATENATE($B120,"  ",$C$116),$E$5:$O$87,2,FALSE)</f>
        <v>#N/A</v>
      </c>
      <c r="J120" s="4" t="e">
        <f>VLOOKUP(CONCATENATE($B120,"  ",$C$116),$E$5:$O$87,7,FALSE)</f>
        <v>#N/A</v>
      </c>
      <c r="M120" s="9"/>
      <c r="N120"/>
      <c r="S120" s="1"/>
      <c r="T120"/>
    </row>
    <row r="121" spans="2:20" ht="12.75">
      <c r="B121" s="116">
        <v>5</v>
      </c>
      <c r="C121" s="286" t="e">
        <f>VLOOKUP(CONCATENATE($B121,"  ",$C$116),$E$5:$O$87,3,FALSE)</f>
        <v>#N/A</v>
      </c>
      <c r="D121" s="287"/>
      <c r="E121" s="4" t="e">
        <f>VLOOKUP(CONCATENATE($B121,"  ",$C$116),$E$5:$O$87,4,FALSE)</f>
        <v>#N/A</v>
      </c>
      <c r="F121" s="268" t="e">
        <f>VLOOKUP(CONCATENATE($B121,"  ",$C$116),$E$5:$O$87,5,FALSE)</f>
        <v>#N/A</v>
      </c>
      <c r="G121" s="269"/>
      <c r="H121" s="110" t="e">
        <f>VLOOKUP(CONCATENATE($B121,"  ",$C$116),$E$5:$O$87,9,FALSE)</f>
        <v>#N/A</v>
      </c>
      <c r="I121" s="258" t="e">
        <f>VLOOKUP(CONCATENATE($B121,"  ",$C$116),$E$5:$O$87,2,FALSE)</f>
        <v>#N/A</v>
      </c>
      <c r="J121" s="4" t="e">
        <f>VLOOKUP(CONCATENATE($B121,"  ",$C$116),$E$5:$O$87,7,FALSE)</f>
        <v>#N/A</v>
      </c>
      <c r="K121" s="8"/>
      <c r="M121" s="9"/>
      <c r="N121"/>
      <c r="S121" s="1"/>
      <c r="T121"/>
    </row>
    <row r="122" spans="2:20" ht="12.75">
      <c r="B122" s="108"/>
      <c r="C122" s="272" t="s">
        <v>17</v>
      </c>
      <c r="D122" s="273">
        <f>COUNTIF($J$5:$J$95,C122)</f>
        <v>0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6">
        <v>1</v>
      </c>
      <c r="C123" s="286" t="e">
        <f>VLOOKUP(CONCATENATE($B123,"  ",$C$122),$E$5:$O$87,3,FALSE)</f>
        <v>#N/A</v>
      </c>
      <c r="D123" s="287"/>
      <c r="E123" s="4" t="e">
        <f>VLOOKUP(CONCATENATE($B123,"  ",$C$122),$E$5:$O$87,4,FALSE)</f>
        <v>#N/A</v>
      </c>
      <c r="F123" s="268" t="e">
        <f>VLOOKUP(CONCATENATE($B123,"  ",$C$122),$E$5:$O$87,5,FALSE)</f>
        <v>#N/A</v>
      </c>
      <c r="G123" s="269"/>
      <c r="H123" s="110" t="e">
        <f>VLOOKUP(CONCATENATE($B123,"  ",$C$122),$E$5:$O$87,9,FALSE)</f>
        <v>#N/A</v>
      </c>
      <c r="I123" s="258" t="e">
        <f>VLOOKUP(CONCATENATE($B123,"  ",$C$122),$E$5:$O$87,2,FALSE)</f>
        <v>#N/A</v>
      </c>
      <c r="J123" s="4" t="e">
        <f>VLOOKUP(CONCATENATE($B123,"  ",$C$122),$E$5:$O$87,7,FALSE)</f>
        <v>#N/A</v>
      </c>
      <c r="K123" s="8"/>
      <c r="M123" s="9"/>
      <c r="N123"/>
      <c r="S123" s="1"/>
      <c r="T123"/>
    </row>
    <row r="124" spans="2:20" ht="12.75">
      <c r="B124" s="116">
        <v>2</v>
      </c>
      <c r="C124" s="286" t="e">
        <f>VLOOKUP(CONCATENATE($B124,"  ",$C$122),$E$5:$O$87,3,FALSE)</f>
        <v>#N/A</v>
      </c>
      <c r="D124" s="287"/>
      <c r="E124" s="4" t="e">
        <f>VLOOKUP(CONCATENATE($B124,"  ",$C$122),$E$5:$O$87,4,FALSE)</f>
        <v>#N/A</v>
      </c>
      <c r="F124" s="268" t="e">
        <f>VLOOKUP(CONCATENATE($B124,"  ",$C$122),$E$5:$O$87,5,FALSE)</f>
        <v>#N/A</v>
      </c>
      <c r="G124" s="269"/>
      <c r="H124" s="110" t="e">
        <f>VLOOKUP(CONCATENATE($B124,"  ",$C$122),$E$5:$O$87,9,FALSE)</f>
        <v>#N/A</v>
      </c>
      <c r="I124" s="258" t="e">
        <f>VLOOKUP(CONCATENATE($B124,"  ",$C$122),$E$5:$O$87,2,FALSE)</f>
        <v>#N/A</v>
      </c>
      <c r="J124" s="4" t="e">
        <f>VLOOKUP(CONCATENATE($B124,"  ",$C$122),$E$5:$O$87,7,FALSE)</f>
        <v>#N/A</v>
      </c>
      <c r="K124" s="8"/>
      <c r="M124" s="9"/>
      <c r="N124"/>
      <c r="S124" s="1"/>
      <c r="T124"/>
    </row>
    <row r="125" spans="2:20" ht="12.75">
      <c r="B125" s="116">
        <v>3</v>
      </c>
      <c r="C125" s="286" t="e">
        <f>VLOOKUP(CONCATENATE($B125,"  ",$C$122),$E$5:$O$87,3,FALSE)</f>
        <v>#N/A</v>
      </c>
      <c r="D125" s="287"/>
      <c r="E125" s="4" t="e">
        <f>VLOOKUP(CONCATENATE($B125,"  ",$C$122),$E$5:$O$87,4,FALSE)</f>
        <v>#N/A</v>
      </c>
      <c r="F125" s="268" t="e">
        <f>VLOOKUP(CONCATENATE($B125,"  ",$C$122),$E$5:$O$87,5,FALSE)</f>
        <v>#N/A</v>
      </c>
      <c r="G125" s="269"/>
      <c r="H125" s="110" t="e">
        <f>VLOOKUP(CONCATENATE($B125,"  ",$C$122),$E$5:$O$87,9,FALSE)</f>
        <v>#N/A</v>
      </c>
      <c r="I125" s="258" t="e">
        <f>VLOOKUP(CONCATENATE($B125,"  ",$C$122),$E$5:$O$87,2,FALSE)</f>
        <v>#N/A</v>
      </c>
      <c r="J125" s="4" t="e">
        <f>VLOOKUP(CONCATENATE($B125,"  ",$C$122),$E$5:$O$87,7,FALSE)</f>
        <v>#N/A</v>
      </c>
      <c r="K125" s="8"/>
      <c r="M125" s="9"/>
      <c r="N125"/>
      <c r="S125" s="1"/>
      <c r="T125"/>
    </row>
    <row r="126" spans="2:20" ht="12.75">
      <c r="B126" s="116">
        <v>4</v>
      </c>
      <c r="C126" s="286" t="e">
        <f>VLOOKUP(CONCATENATE($B126,"  ",$C$122),$E$5:$O$87,3,FALSE)</f>
        <v>#N/A</v>
      </c>
      <c r="D126" s="287"/>
      <c r="E126" s="4" t="e">
        <f>VLOOKUP(CONCATENATE($B126,"  ",$C$122),$E$5:$O$87,4,FALSE)</f>
        <v>#N/A</v>
      </c>
      <c r="F126" s="268" t="e">
        <f>VLOOKUP(CONCATENATE($B126,"  ",$C$122),$E$5:$O$87,5,FALSE)</f>
        <v>#N/A</v>
      </c>
      <c r="G126" s="269"/>
      <c r="H126" s="110" t="e">
        <f>VLOOKUP(CONCATENATE($B126,"  ",$C$122),$E$5:$O$87,9,FALSE)</f>
        <v>#N/A</v>
      </c>
      <c r="I126" s="258" t="e">
        <f>VLOOKUP(CONCATENATE($B126,"  ",$C$122),$E$5:$O$87,2,FALSE)</f>
        <v>#N/A</v>
      </c>
      <c r="J126" s="4" t="e">
        <f>VLOOKUP(CONCATENATE($B126,"  ",$C$122),$E$5:$O$87,7,FALSE)</f>
        <v>#N/A</v>
      </c>
      <c r="M126" s="9"/>
      <c r="N126"/>
      <c r="S126" s="1"/>
      <c r="T126"/>
    </row>
    <row r="127" spans="2:20" ht="12.75">
      <c r="B127" s="116">
        <v>5</v>
      </c>
      <c r="C127" s="286" t="e">
        <f>VLOOKUP(CONCATENATE($B127,"  ",$C$122),$E$5:$O$87,3,FALSE)</f>
        <v>#N/A</v>
      </c>
      <c r="D127" s="287"/>
      <c r="E127" s="4" t="e">
        <f>VLOOKUP(CONCATENATE($B127,"  ",$C$122),$E$5:$O$87,4,FALSE)</f>
        <v>#N/A</v>
      </c>
      <c r="F127" s="268" t="e">
        <f>VLOOKUP(CONCATENATE($B127,"  ",$C$122),$E$5:$O$87,5,FALSE)</f>
        <v>#N/A</v>
      </c>
      <c r="G127" s="269"/>
      <c r="H127" s="110" t="e">
        <f>VLOOKUP(CONCATENATE($B127,"  ",$C$122),$E$5:$O$87,9,FALSE)</f>
        <v>#N/A</v>
      </c>
      <c r="I127" s="258" t="e">
        <f>VLOOKUP(CONCATENATE($B127,"  ",$C$122),$E$5:$O$87,2,FALSE)</f>
        <v>#N/A</v>
      </c>
      <c r="J127" s="4" t="e">
        <f>VLOOKUP(CONCATENATE($B127,"  ",$C$122),$E$5:$O$87,7,FALSE)</f>
        <v>#N/A</v>
      </c>
      <c r="K127" s="8"/>
      <c r="M127" s="9"/>
      <c r="N127"/>
      <c r="S127" s="1"/>
      <c r="T127"/>
    </row>
    <row r="128" spans="2:20" ht="12.75">
      <c r="B128" s="108"/>
      <c r="C128" s="272" t="s">
        <v>525</v>
      </c>
      <c r="D128" s="273">
        <f>COUNTIF($J$5:$J$95,C128)</f>
        <v>0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6">
        <v>1</v>
      </c>
      <c r="C129" s="286" t="e">
        <f>VLOOKUP(CONCATENATE($B129,"  ",$C$128),$E$5:$O$87,3,FALSE)</f>
        <v>#N/A</v>
      </c>
      <c r="D129" s="287"/>
      <c r="E129" s="4" t="e">
        <f>VLOOKUP(CONCATENATE($B129,"  ",$C$128),$E$5:$O$87,4,FALSE)</f>
        <v>#N/A</v>
      </c>
      <c r="F129" s="268" t="e">
        <f>VLOOKUP(CONCATENATE($B129,"  ",$C$128),$E$5:$O$87,5,FALSE)</f>
        <v>#N/A</v>
      </c>
      <c r="G129" s="269"/>
      <c r="H129" s="110" t="e">
        <f>VLOOKUP(CONCATENATE($B129,"  ",$C$128),$E$5:$O$87,9,FALSE)</f>
        <v>#N/A</v>
      </c>
      <c r="I129" s="258" t="e">
        <f>VLOOKUP(CONCATENATE($B129,"  ",$C$128),$E$5:$O$87,2,FALSE)</f>
        <v>#N/A</v>
      </c>
      <c r="J129" s="4" t="e">
        <f>VLOOKUP(CONCATENATE($B129,"  ",$C$128),$E$5:$O$87,7,FALSE)</f>
        <v>#N/A</v>
      </c>
      <c r="K129" s="8"/>
      <c r="M129" s="9"/>
      <c r="N129"/>
      <c r="S129" s="1"/>
      <c r="T129"/>
    </row>
    <row r="130" spans="2:20" ht="12.75">
      <c r="B130" s="116">
        <v>2</v>
      </c>
      <c r="C130" s="286" t="e">
        <f>VLOOKUP(CONCATENATE($B130,"  ",$C$128),$E$5:$O$87,3,FALSE)</f>
        <v>#N/A</v>
      </c>
      <c r="D130" s="287"/>
      <c r="E130" s="4" t="e">
        <f>VLOOKUP(CONCATENATE($B130,"  ",$C$128),$E$5:$O$87,4,FALSE)</f>
        <v>#N/A</v>
      </c>
      <c r="F130" s="268" t="e">
        <f>VLOOKUP(CONCATENATE($B130,"  ",$C$128),$E$5:$O$87,5,FALSE)</f>
        <v>#N/A</v>
      </c>
      <c r="G130" s="269"/>
      <c r="H130" s="110" t="e">
        <f>VLOOKUP(CONCATENATE($B130,"  ",$C$128),$E$5:$O$87,9,FALSE)</f>
        <v>#N/A</v>
      </c>
      <c r="I130" s="258" t="e">
        <f>VLOOKUP(CONCATENATE($B130,"  ",$C$128),$E$5:$O$87,2,FALSE)</f>
        <v>#N/A</v>
      </c>
      <c r="J130" s="4" t="e">
        <f>VLOOKUP(CONCATENATE($B130,"  ",$C$128),$E$5:$O$87,7,FALSE)</f>
        <v>#N/A</v>
      </c>
      <c r="K130" s="8"/>
      <c r="M130" s="9"/>
      <c r="N130"/>
      <c r="S130" s="1"/>
      <c r="T130"/>
    </row>
    <row r="131" spans="2:20" ht="12.75">
      <c r="B131" s="116">
        <v>3</v>
      </c>
      <c r="C131" s="286" t="e">
        <f>VLOOKUP(CONCATENATE($B131,"  ",$C$128),$E$5:$O$87,3,FALSE)</f>
        <v>#N/A</v>
      </c>
      <c r="D131" s="287"/>
      <c r="E131" s="4" t="e">
        <f>VLOOKUP(CONCATENATE($B131,"  ",$C$128),$E$5:$O$87,4,FALSE)</f>
        <v>#N/A</v>
      </c>
      <c r="F131" s="268" t="e">
        <f>VLOOKUP(CONCATENATE($B131,"  ",$C$128),$E$5:$O$87,5,FALSE)</f>
        <v>#N/A</v>
      </c>
      <c r="G131" s="269"/>
      <c r="H131" s="110" t="e">
        <f>VLOOKUP(CONCATENATE($B131,"  ",$C$128),$E$5:$O$87,9,FALSE)</f>
        <v>#N/A</v>
      </c>
      <c r="I131" s="258" t="e">
        <f>VLOOKUP(CONCATENATE($B131,"  ",$C$128),$E$5:$O$87,2,FALSE)</f>
        <v>#N/A</v>
      </c>
      <c r="J131" s="4" t="e">
        <f>VLOOKUP(CONCATENATE($B131,"  ",$C$128),$E$5:$O$87,7,FALSE)</f>
        <v>#N/A</v>
      </c>
      <c r="K131" s="8"/>
      <c r="M131" s="9"/>
      <c r="N131"/>
      <c r="S131" s="1"/>
      <c r="T131"/>
    </row>
    <row r="132" spans="2:10" ht="12.75">
      <c r="B132" s="116">
        <v>4</v>
      </c>
      <c r="C132" s="286" t="e">
        <f>VLOOKUP(CONCATENATE($B132,"  ",$C$128),$E$5:$O$87,3,FALSE)</f>
        <v>#N/A</v>
      </c>
      <c r="D132" s="287"/>
      <c r="E132" s="4" t="e">
        <f>VLOOKUP(CONCATENATE($B132,"  ",$C$128),$E$5:$O$87,4,FALSE)</f>
        <v>#N/A</v>
      </c>
      <c r="F132" s="268" t="e">
        <f>VLOOKUP(CONCATENATE($B132,"  ",$C$128),$E$5:$O$87,5,FALSE)</f>
        <v>#N/A</v>
      </c>
      <c r="G132" s="269"/>
      <c r="H132" s="110" t="e">
        <f>VLOOKUP(CONCATENATE($B132,"  ",$C$128),$E$5:$O$87,9,FALSE)</f>
        <v>#N/A</v>
      </c>
      <c r="I132" s="258" t="e">
        <f>VLOOKUP(CONCATENATE($B132,"  ",$C$128),$E$5:$O$87,2,FALSE)</f>
        <v>#N/A</v>
      </c>
      <c r="J132" s="4" t="e">
        <f>VLOOKUP(CONCATENATE($B132,"  ",$C$128),$E$5:$O$87,7,FALSE)</f>
        <v>#N/A</v>
      </c>
    </row>
    <row r="133" spans="2:10" ht="12.75">
      <c r="B133" s="116">
        <v>5</v>
      </c>
      <c r="C133" s="286" t="e">
        <f>VLOOKUP(CONCATENATE($B133,"  ",$C$128),$E$5:$O$87,3,FALSE)</f>
        <v>#N/A</v>
      </c>
      <c r="D133" s="287"/>
      <c r="E133" s="4" t="e">
        <f>VLOOKUP(CONCATENATE($B133,"  ",$C$128),$E$5:$O$87,4,FALSE)</f>
        <v>#N/A</v>
      </c>
      <c r="F133" s="268" t="e">
        <f>VLOOKUP(CONCATENATE($B133,"  ",$C$128),$E$5:$O$87,5,FALSE)</f>
        <v>#N/A</v>
      </c>
      <c r="G133" s="269"/>
      <c r="H133" s="110" t="e">
        <f>VLOOKUP(CONCATENATE($B133,"  ",$C$128),$E$5:$O$87,9,FALSE)</f>
        <v>#N/A</v>
      </c>
      <c r="I133" s="258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8"/>
      <c r="C134" s="109" t="s">
        <v>61</v>
      </c>
      <c r="D134" s="117">
        <f>Startovka!A293</f>
        <v>75</v>
      </c>
      <c r="F134" s="9"/>
      <c r="G134" s="9"/>
      <c r="J134" s="2"/>
    </row>
    <row r="135" spans="2:10" ht="12.75">
      <c r="B135" s="116">
        <v>1</v>
      </c>
      <c r="C135" s="286" t="e">
        <f>G5</f>
        <v>#N/A</v>
      </c>
      <c r="D135" s="287"/>
      <c r="E135" s="4" t="e">
        <f aca="true" t="shared" si="21" ref="E135:F139">H5</f>
        <v>#N/A</v>
      </c>
      <c r="F135" s="268" t="e">
        <f t="shared" si="21"/>
        <v>#N/A</v>
      </c>
      <c r="G135" s="269"/>
      <c r="H135" s="110">
        <f>M5</f>
        <v>0</v>
      </c>
      <c r="I135" s="258" t="e">
        <f aca="true" t="shared" si="22" ref="I135:J139">J5</f>
        <v>#N/A</v>
      </c>
      <c r="J135" s="4">
        <f t="shared" si="22"/>
        <v>19</v>
      </c>
    </row>
    <row r="136" spans="2:10" ht="12.75">
      <c r="B136" s="116">
        <v>2</v>
      </c>
      <c r="C136" s="286" t="e">
        <f>G6</f>
        <v>#N/A</v>
      </c>
      <c r="D136" s="287"/>
      <c r="E136" s="4" t="e">
        <f t="shared" si="21"/>
        <v>#N/A</v>
      </c>
      <c r="F136" s="268" t="e">
        <f t="shared" si="21"/>
        <v>#N/A</v>
      </c>
      <c r="G136" s="269"/>
      <c r="H136" s="110">
        <f>M6</f>
        <v>0</v>
      </c>
      <c r="I136" s="258" t="e">
        <f t="shared" si="22"/>
        <v>#N/A</v>
      </c>
      <c r="J136" s="4">
        <f t="shared" si="22"/>
        <v>20</v>
      </c>
    </row>
    <row r="137" spans="2:10" ht="12.75">
      <c r="B137" s="116">
        <v>3</v>
      </c>
      <c r="C137" s="286" t="e">
        <f>G7</f>
        <v>#N/A</v>
      </c>
      <c r="D137" s="287"/>
      <c r="E137" s="4" t="e">
        <f t="shared" si="21"/>
        <v>#N/A</v>
      </c>
      <c r="F137" s="268" t="e">
        <f t="shared" si="21"/>
        <v>#N/A</v>
      </c>
      <c r="G137" s="269"/>
      <c r="H137" s="110">
        <f>M7</f>
        <v>0</v>
      </c>
      <c r="I137" s="258" t="e">
        <f t="shared" si="22"/>
        <v>#N/A</v>
      </c>
      <c r="J137" s="4">
        <f t="shared" si="22"/>
        <v>21</v>
      </c>
    </row>
    <row r="138" spans="2:10" ht="12.75">
      <c r="B138" s="116">
        <v>4</v>
      </c>
      <c r="C138" s="286" t="e">
        <f>G8</f>
        <v>#N/A</v>
      </c>
      <c r="D138" s="287"/>
      <c r="E138" s="4" t="e">
        <f t="shared" si="21"/>
        <v>#N/A</v>
      </c>
      <c r="F138" s="268" t="e">
        <f t="shared" si="21"/>
        <v>#N/A</v>
      </c>
      <c r="G138" s="269"/>
      <c r="H138" s="110">
        <f>M8</f>
        <v>0</v>
      </c>
      <c r="I138" s="258" t="e">
        <f t="shared" si="22"/>
        <v>#N/A</v>
      </c>
      <c r="J138" s="4">
        <f t="shared" si="22"/>
        <v>0</v>
      </c>
    </row>
    <row r="139" spans="2:10" ht="12.75">
      <c r="B139" s="116">
        <v>5</v>
      </c>
      <c r="C139" s="286" t="e">
        <f>G9</f>
        <v>#N/A</v>
      </c>
      <c r="D139" s="287"/>
      <c r="E139" s="4" t="e">
        <f t="shared" si="21"/>
        <v>#N/A</v>
      </c>
      <c r="F139" s="268" t="e">
        <f t="shared" si="21"/>
        <v>#N/A</v>
      </c>
      <c r="G139" s="269"/>
      <c r="H139" s="110">
        <f>M9</f>
        <v>0</v>
      </c>
      <c r="I139" s="258" t="e">
        <f t="shared" si="22"/>
        <v>#N/A</v>
      </c>
      <c r="J139" s="4">
        <f t="shared" si="22"/>
        <v>0</v>
      </c>
    </row>
  </sheetData>
  <sheetProtection/>
  <mergeCells count="49">
    <mergeCell ref="C93:D93"/>
    <mergeCell ref="F93:G93"/>
    <mergeCell ref="F1:O1"/>
    <mergeCell ref="F2:O2"/>
    <mergeCell ref="B90:J90"/>
    <mergeCell ref="B91:J91"/>
    <mergeCell ref="C97:D97"/>
    <mergeCell ref="F97:G97"/>
    <mergeCell ref="C94:D94"/>
    <mergeCell ref="F94:G94"/>
    <mergeCell ref="C95:D95"/>
    <mergeCell ref="F95:G95"/>
    <mergeCell ref="C96:D96"/>
    <mergeCell ref="F96:G96"/>
    <mergeCell ref="C111:D111"/>
    <mergeCell ref="C112:D112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09:D109"/>
    <mergeCell ref="C125:D125"/>
    <mergeCell ref="C126:D126"/>
    <mergeCell ref="C113:D113"/>
    <mergeCell ref="C114:D114"/>
    <mergeCell ref="C115:D115"/>
    <mergeCell ref="C117:D117"/>
    <mergeCell ref="C118:D118"/>
    <mergeCell ref="C119:D119"/>
    <mergeCell ref="C120:D120"/>
    <mergeCell ref="C121:D121"/>
    <mergeCell ref="C123:D123"/>
    <mergeCell ref="C124:D124"/>
    <mergeCell ref="C127:D127"/>
    <mergeCell ref="C129:D129"/>
    <mergeCell ref="C130:D130"/>
    <mergeCell ref="C131:D131"/>
    <mergeCell ref="C139:D139"/>
    <mergeCell ref="C132:D132"/>
    <mergeCell ref="C133:D133"/>
    <mergeCell ref="C135:D135"/>
    <mergeCell ref="C136:D136"/>
    <mergeCell ref="C137:D137"/>
    <mergeCell ref="C138:D138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W139"/>
  <sheetViews>
    <sheetView zoomScale="115" zoomScaleNormal="115" zoomScalePageLayoutView="0" workbookViewId="0" topLeftCell="A1">
      <pane ySplit="4" topLeftCell="A14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7" customWidth="1"/>
    <col min="4" max="4" width="10.125" style="87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5">
      <c r="F2" s="284" t="s">
        <v>540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42.7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46</v>
      </c>
      <c r="P3"/>
      <c r="Q3"/>
      <c r="T3" s="104" t="s">
        <v>47</v>
      </c>
    </row>
    <row r="4" spans="2:20" ht="14.25" customHeight="1" thickBot="1">
      <c r="B4" s="6" t="s">
        <v>470</v>
      </c>
      <c r="C4" s="222"/>
      <c r="D4" s="112">
        <f aca="true" t="shared" si="0" ref="D4:D35">M4</f>
        <v>0</v>
      </c>
      <c r="E4" s="7"/>
      <c r="F4" s="8"/>
      <c r="G4" s="5"/>
      <c r="H4" s="5"/>
      <c r="I4" s="9"/>
      <c r="J4" s="2"/>
      <c r="K4"/>
      <c r="M4" s="261">
        <f aca="true" t="shared" si="1" ref="M4:M35">C4-$C$4</f>
        <v>0</v>
      </c>
      <c r="N4"/>
      <c r="S4" t="s">
        <v>64</v>
      </c>
      <c r="T4" s="105" t="s">
        <v>10</v>
      </c>
    </row>
    <row r="5" spans="1:21" ht="12.75" customHeight="1">
      <c r="A5" s="10" t="e">
        <f>MATCH(K5,$K$3:K4,0)</f>
        <v>#N/A</v>
      </c>
      <c r="B5" s="88">
        <v>19</v>
      </c>
      <c r="C5" s="223"/>
      <c r="D5" s="112">
        <f t="shared" si="0"/>
        <v>0</v>
      </c>
      <c r="E5" s="2" t="e">
        <f aca="true" t="shared" si="2" ref="E5:E36">CONCATENATE(TEXT(L5,0),"  ",J5)</f>
        <v>#N/A</v>
      </c>
      <c r="F5" s="90">
        <v>1</v>
      </c>
      <c r="G5" s="91" t="e">
        <f>VLOOKUP($K5,Startovka!$E$3:$J$292,3,FALSE())</f>
        <v>#N/A</v>
      </c>
      <c r="H5" s="92" t="e">
        <f>VLOOKUP($K5,Startovka!$E$3:$J$292,4,FALSE())</f>
        <v>#N/A</v>
      </c>
      <c r="I5" s="93" t="e">
        <f>VLOOKUP($K5,Startovka!$E$3:$J$292,6,FALSE())</f>
        <v>#N/A</v>
      </c>
      <c r="J5" s="92" t="e">
        <f>VLOOKUP($K5,Startovka!$E$3:$J$292,5,FALSE())</f>
        <v>#N/A</v>
      </c>
      <c r="K5" s="92">
        <f aca="true" t="shared" si="3" ref="K5:K36">VALUE(B5)</f>
        <v>19</v>
      </c>
      <c r="L5" s="92">
        <f>COUNTIF(J$4:J5,J5)</f>
        <v>1</v>
      </c>
      <c r="M5" s="113">
        <f t="shared" si="1"/>
        <v>0</v>
      </c>
      <c r="N5" s="91"/>
      <c r="O5" s="94" t="e">
        <f aca="true" t="shared" si="4" ref="O5:O36">IF(P5="M",VLOOKUP(Q5,$R$5:$T$79,2,FALSE),VLOOKUP(Q5,$R$5:$T$79,3,FALSE))</f>
        <v>#N/A</v>
      </c>
      <c r="P5" t="e">
        <f aca="true" t="shared" si="5" ref="P5:P36">LEFT(J5,1)</f>
        <v>#N/A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2.75">
      <c r="A6" s="10" t="e">
        <f>MATCH(K6,$K$3:K5,0)</f>
        <v>#N/A</v>
      </c>
      <c r="B6" s="88">
        <v>20</v>
      </c>
      <c r="C6" s="223"/>
      <c r="D6" s="112">
        <f t="shared" si="0"/>
        <v>0</v>
      </c>
      <c r="E6" s="2" t="e">
        <f t="shared" si="2"/>
        <v>#N/A</v>
      </c>
      <c r="F6" s="95">
        <v>2</v>
      </c>
      <c r="G6" s="3" t="e">
        <f>VLOOKUP($K6,Startovka!$E$3:$J$292,3,FALSE())</f>
        <v>#N/A</v>
      </c>
      <c r="H6" s="4" t="e">
        <f>VLOOKUP($K6,Startovka!$E$3:$J$292,4,FALSE())</f>
        <v>#N/A</v>
      </c>
      <c r="I6" s="89" t="e">
        <f>VLOOKUP($K6,Startovka!$E$3:$J$292,6,FALSE())</f>
        <v>#N/A</v>
      </c>
      <c r="J6" s="4" t="e">
        <f>VLOOKUP($K6,Startovka!$E$3:$J$292,5,FALSE())</f>
        <v>#N/A</v>
      </c>
      <c r="K6" s="4">
        <f t="shared" si="3"/>
        <v>20</v>
      </c>
      <c r="L6" s="4">
        <f>COUNTIF(J$4:J6,J6)</f>
        <v>2</v>
      </c>
      <c r="M6" s="114">
        <f t="shared" si="1"/>
        <v>0</v>
      </c>
      <c r="N6" s="114">
        <f aca="true" t="shared" si="6" ref="N6:N37">M6-$M$5</f>
        <v>0</v>
      </c>
      <c r="O6" s="96" t="e">
        <f t="shared" si="4"/>
        <v>#N/A</v>
      </c>
      <c r="P6" t="e">
        <f t="shared" si="5"/>
        <v>#N/A</v>
      </c>
      <c r="Q6">
        <f>COUNTIF(P$5:P6,P6)</f>
        <v>2</v>
      </c>
      <c r="R6" s="263">
        <v>2</v>
      </c>
      <c r="S6" s="263">
        <v>76</v>
      </c>
      <c r="T6" s="263">
        <v>36</v>
      </c>
      <c r="U6" s="263"/>
    </row>
    <row r="7" spans="1:21" ht="12.75" customHeight="1">
      <c r="A7" s="10" t="e">
        <f>MATCH(K7,$K$3:K6,0)</f>
        <v>#N/A</v>
      </c>
      <c r="B7" s="88">
        <v>21</v>
      </c>
      <c r="C7" s="223"/>
      <c r="D7" s="112">
        <f t="shared" si="0"/>
        <v>0</v>
      </c>
      <c r="E7" s="2" t="e">
        <f t="shared" si="2"/>
        <v>#N/A</v>
      </c>
      <c r="F7" s="95">
        <v>3</v>
      </c>
      <c r="G7" s="3" t="e">
        <f>VLOOKUP($K7,Startovka!$E$3:$J$292,3,FALSE())</f>
        <v>#N/A</v>
      </c>
      <c r="H7" s="4" t="e">
        <f>VLOOKUP($K7,Startovka!$E$3:$J$292,4,FALSE())</f>
        <v>#N/A</v>
      </c>
      <c r="I7" s="89" t="e">
        <f>VLOOKUP($K7,Startovka!$E$3:$J$292,6,FALSE())</f>
        <v>#N/A</v>
      </c>
      <c r="J7" s="4" t="e">
        <f>VLOOKUP($K7,Startovka!$E$3:$J$292,5,FALSE())</f>
        <v>#N/A</v>
      </c>
      <c r="K7" s="4">
        <f t="shared" si="3"/>
        <v>21</v>
      </c>
      <c r="L7" s="4">
        <f>COUNTIF(J$4:J7,J7)</f>
        <v>3</v>
      </c>
      <c r="M7" s="114">
        <f t="shared" si="1"/>
        <v>0</v>
      </c>
      <c r="N7" s="114">
        <f t="shared" si="6"/>
        <v>0</v>
      </c>
      <c r="O7" s="96" t="e">
        <f t="shared" si="4"/>
        <v>#N/A</v>
      </c>
      <c r="P7" t="e">
        <f t="shared" si="5"/>
        <v>#N/A</v>
      </c>
      <c r="Q7">
        <f>COUNTIF(P$5:P7,P7)</f>
        <v>3</v>
      </c>
      <c r="R7" s="263">
        <v>3</v>
      </c>
      <c r="S7" s="263">
        <v>73</v>
      </c>
      <c r="T7" s="263">
        <v>33</v>
      </c>
      <c r="U7" s="263"/>
    </row>
    <row r="8" spans="1:21" ht="12.75">
      <c r="A8" s="10" t="e">
        <f>MATCH(K8,$K$3:K7,0)</f>
        <v>#N/A</v>
      </c>
      <c r="B8" s="88"/>
      <c r="C8" s="223"/>
      <c r="D8" s="112">
        <f t="shared" si="0"/>
        <v>0</v>
      </c>
      <c r="E8" s="2" t="e">
        <f t="shared" si="2"/>
        <v>#N/A</v>
      </c>
      <c r="F8" s="95">
        <v>4</v>
      </c>
      <c r="G8" s="3" t="e">
        <f>VLOOKUP($K8,Startovka!$E$3:$J$292,3,FALSE())</f>
        <v>#N/A</v>
      </c>
      <c r="H8" s="4" t="e">
        <f>VLOOKUP($K8,Startovka!$E$3:$J$292,4,FALSE())</f>
        <v>#N/A</v>
      </c>
      <c r="I8" s="89" t="e">
        <f>VLOOKUP($K8,Startovka!$E$3:$J$292,6,FALSE())</f>
        <v>#N/A</v>
      </c>
      <c r="J8" s="4" t="e">
        <f>VLOOKUP($K8,Startovka!$E$3:$J$292,5,FALSE())</f>
        <v>#N/A</v>
      </c>
      <c r="K8" s="4">
        <f t="shared" si="3"/>
        <v>0</v>
      </c>
      <c r="L8" s="4">
        <f>COUNTIF(J$4:J8,J8)</f>
        <v>4</v>
      </c>
      <c r="M8" s="114">
        <f t="shared" si="1"/>
        <v>0</v>
      </c>
      <c r="N8" s="114">
        <f t="shared" si="6"/>
        <v>0</v>
      </c>
      <c r="O8" s="96" t="e">
        <f t="shared" si="4"/>
        <v>#N/A</v>
      </c>
      <c r="P8" t="e">
        <f t="shared" si="5"/>
        <v>#N/A</v>
      </c>
      <c r="Q8">
        <f>COUNTIF(P$5:P8,P8)</f>
        <v>4</v>
      </c>
      <c r="R8" s="263">
        <v>4</v>
      </c>
      <c r="S8" s="263">
        <v>71</v>
      </c>
      <c r="T8" s="263">
        <v>31</v>
      </c>
      <c r="U8" s="263"/>
    </row>
    <row r="9" spans="1:21" ht="12.75" customHeight="1">
      <c r="A9" s="10">
        <f>MATCH(K9,$K$3:K8,0)</f>
        <v>6</v>
      </c>
      <c r="B9" s="88"/>
      <c r="C9" s="223"/>
      <c r="D9" s="112">
        <f t="shared" si="0"/>
        <v>0</v>
      </c>
      <c r="E9" s="2" t="e">
        <f t="shared" si="2"/>
        <v>#N/A</v>
      </c>
      <c r="F9" s="95">
        <v>5</v>
      </c>
      <c r="G9" s="3" t="e">
        <f>VLOOKUP($K9,Startovka!$E$3:$J$292,3,FALSE())</f>
        <v>#N/A</v>
      </c>
      <c r="H9" s="4" t="e">
        <f>VLOOKUP($K9,Startovka!$E$3:$J$292,4,FALSE())</f>
        <v>#N/A</v>
      </c>
      <c r="I9" s="89" t="e">
        <f>VLOOKUP($K9,Startovka!$E$3:$J$292,6,FALSE())</f>
        <v>#N/A</v>
      </c>
      <c r="J9" s="4" t="e">
        <f>VLOOKUP($K9,Startovka!$E$3:$J$292,5,FALSE())</f>
        <v>#N/A</v>
      </c>
      <c r="K9" s="4">
        <f t="shared" si="3"/>
        <v>0</v>
      </c>
      <c r="L9" s="4">
        <f>COUNTIF(J$4:J9,J9)</f>
        <v>5</v>
      </c>
      <c r="M9" s="114">
        <f t="shared" si="1"/>
        <v>0</v>
      </c>
      <c r="N9" s="114">
        <f t="shared" si="6"/>
        <v>0</v>
      </c>
      <c r="O9" s="96" t="e">
        <f t="shared" si="4"/>
        <v>#N/A</v>
      </c>
      <c r="P9" t="e">
        <f t="shared" si="5"/>
        <v>#N/A</v>
      </c>
      <c r="Q9">
        <f>COUNTIF(P$5:P9,P9)</f>
        <v>5</v>
      </c>
      <c r="R9" s="263">
        <v>5</v>
      </c>
      <c r="S9" s="263">
        <v>70</v>
      </c>
      <c r="T9" s="263">
        <v>30</v>
      </c>
      <c r="U9" s="263"/>
    </row>
    <row r="10" spans="1:21" ht="12.75">
      <c r="A10" s="10">
        <f>MATCH(K10,$K$3:K9,0)</f>
        <v>6</v>
      </c>
      <c r="B10" s="88"/>
      <c r="C10" s="223"/>
      <c r="D10" s="112">
        <f t="shared" si="0"/>
        <v>0</v>
      </c>
      <c r="E10" s="2" t="e">
        <f t="shared" si="2"/>
        <v>#N/A</v>
      </c>
      <c r="F10" s="95">
        <v>6</v>
      </c>
      <c r="G10" s="3" t="e">
        <f>VLOOKUP($K10,Startovka!$E$3:$J$292,3,FALSE())</f>
        <v>#N/A</v>
      </c>
      <c r="H10" s="4" t="e">
        <f>VLOOKUP($K10,Startovka!$E$3:$J$292,4,FALSE())</f>
        <v>#N/A</v>
      </c>
      <c r="I10" s="89" t="e">
        <f>VLOOKUP($K10,Startovka!$E$3:$J$292,6,FALSE())</f>
        <v>#N/A</v>
      </c>
      <c r="J10" s="4" t="e">
        <f>VLOOKUP($K10,Startovka!$E$3:$J$292,5,FALSE())</f>
        <v>#N/A</v>
      </c>
      <c r="K10" s="4">
        <f t="shared" si="3"/>
        <v>0</v>
      </c>
      <c r="L10" s="4">
        <f>COUNTIF(J$4:J10,J10)</f>
        <v>6</v>
      </c>
      <c r="M10" s="114">
        <f t="shared" si="1"/>
        <v>0</v>
      </c>
      <c r="N10" s="114">
        <f t="shared" si="6"/>
        <v>0</v>
      </c>
      <c r="O10" s="96" t="e">
        <f t="shared" si="4"/>
        <v>#N/A</v>
      </c>
      <c r="P10" t="e">
        <f t="shared" si="5"/>
        <v>#N/A</v>
      </c>
      <c r="Q10">
        <f>COUNTIF(P$5:P10,P10)</f>
        <v>6</v>
      </c>
      <c r="R10" s="263">
        <v>6</v>
      </c>
      <c r="S10" s="263">
        <v>69</v>
      </c>
      <c r="T10" s="263">
        <v>29</v>
      </c>
      <c r="U10" s="263"/>
    </row>
    <row r="11" spans="1:21" ht="12.75" customHeight="1">
      <c r="A11" s="10">
        <f>MATCH(K11,$K$3:K10,0)</f>
        <v>6</v>
      </c>
      <c r="B11" s="88"/>
      <c r="C11" s="223"/>
      <c r="D11" s="112">
        <f t="shared" si="0"/>
        <v>0</v>
      </c>
      <c r="E11" s="2" t="e">
        <f t="shared" si="2"/>
        <v>#N/A</v>
      </c>
      <c r="F11" s="95">
        <v>7</v>
      </c>
      <c r="G11" s="3" t="e">
        <f>VLOOKUP($K11,Startovka!$E$3:$J$292,3,FALSE())</f>
        <v>#N/A</v>
      </c>
      <c r="H11" s="4" t="e">
        <f>VLOOKUP($K11,Startovka!$E$3:$J$292,4,FALSE())</f>
        <v>#N/A</v>
      </c>
      <c r="I11" s="89" t="e">
        <f>VLOOKUP($K11,Startovka!$E$3:$J$292,6,FALSE())</f>
        <v>#N/A</v>
      </c>
      <c r="J11" s="4" t="e">
        <f>VLOOKUP($K11,Startovka!$E$3:$J$292,5,FALSE())</f>
        <v>#N/A</v>
      </c>
      <c r="K11" s="4">
        <f t="shared" si="3"/>
        <v>0</v>
      </c>
      <c r="L11" s="4">
        <f>COUNTIF(J$4:J11,J11)</f>
        <v>7</v>
      </c>
      <c r="M11" s="114">
        <f t="shared" si="1"/>
        <v>0</v>
      </c>
      <c r="N11" s="114">
        <f t="shared" si="6"/>
        <v>0</v>
      </c>
      <c r="O11" s="96" t="e">
        <f t="shared" si="4"/>
        <v>#N/A</v>
      </c>
      <c r="P11" t="e">
        <f t="shared" si="5"/>
        <v>#N/A</v>
      </c>
      <c r="Q11">
        <f>COUNTIF(P$5:P11,P11)</f>
        <v>7</v>
      </c>
      <c r="R11" s="263">
        <v>7</v>
      </c>
      <c r="S11" s="263">
        <v>68</v>
      </c>
      <c r="T11" s="263">
        <v>28</v>
      </c>
      <c r="U11" s="263"/>
    </row>
    <row r="12" spans="1:21" ht="12.75">
      <c r="A12" s="10">
        <f>MATCH(K12,$K$3:K11,0)</f>
        <v>6</v>
      </c>
      <c r="B12" s="88"/>
      <c r="C12" s="223"/>
      <c r="D12" s="112">
        <f t="shared" si="0"/>
        <v>0</v>
      </c>
      <c r="E12" s="2" t="e">
        <f t="shared" si="2"/>
        <v>#N/A</v>
      </c>
      <c r="F12" s="95">
        <v>8</v>
      </c>
      <c r="G12" s="3" t="e">
        <f>VLOOKUP($K12,Startovka!$E$3:$J$292,3,FALSE())</f>
        <v>#N/A</v>
      </c>
      <c r="H12" s="4" t="e">
        <f>VLOOKUP($K12,Startovka!$E$3:$J$292,4,FALSE())</f>
        <v>#N/A</v>
      </c>
      <c r="I12" s="89" t="e">
        <f>VLOOKUP($K12,Startovka!$E$3:$J$292,6,FALSE())</f>
        <v>#N/A</v>
      </c>
      <c r="J12" s="4" t="e">
        <f>VLOOKUP($K12,Startovka!$E$3:$J$292,5,FALSE())</f>
        <v>#N/A</v>
      </c>
      <c r="K12" s="4">
        <f t="shared" si="3"/>
        <v>0</v>
      </c>
      <c r="L12" s="4">
        <f>COUNTIF(J$4:J12,J12)</f>
        <v>8</v>
      </c>
      <c r="M12" s="114">
        <f t="shared" si="1"/>
        <v>0</v>
      </c>
      <c r="N12" s="114">
        <f t="shared" si="6"/>
        <v>0</v>
      </c>
      <c r="O12" s="96" t="e">
        <f t="shared" si="4"/>
        <v>#N/A</v>
      </c>
      <c r="P12" t="e">
        <f t="shared" si="5"/>
        <v>#N/A</v>
      </c>
      <c r="Q12">
        <f>COUNTIF(P$5:P12,P12)</f>
        <v>8</v>
      </c>
      <c r="R12" s="263">
        <v>8</v>
      </c>
      <c r="S12" s="263">
        <v>67</v>
      </c>
      <c r="T12" s="263">
        <v>27</v>
      </c>
      <c r="U12" s="263"/>
    </row>
    <row r="13" spans="1:21" ht="12.75">
      <c r="A13" s="10">
        <f>MATCH(K13,$K$3:K12,0)</f>
        <v>6</v>
      </c>
      <c r="B13" s="88"/>
      <c r="C13" s="223"/>
      <c r="D13" s="112">
        <f t="shared" si="0"/>
        <v>0</v>
      </c>
      <c r="E13" s="2" t="e">
        <f t="shared" si="2"/>
        <v>#N/A</v>
      </c>
      <c r="F13" s="95">
        <v>9</v>
      </c>
      <c r="G13" s="3" t="e">
        <f>VLOOKUP($K13,Startovka!$E$3:$J$292,3,FALSE())</f>
        <v>#N/A</v>
      </c>
      <c r="H13" s="4" t="e">
        <f>VLOOKUP($K13,Startovka!$E$3:$J$292,4,FALSE())</f>
        <v>#N/A</v>
      </c>
      <c r="I13" s="89" t="e">
        <f>VLOOKUP($K13,Startovka!$E$3:$J$292,6,FALSE())</f>
        <v>#N/A</v>
      </c>
      <c r="J13" s="4" t="e">
        <f>VLOOKUP($K13,Startovka!$E$3:$J$292,5,FALSE())</f>
        <v>#N/A</v>
      </c>
      <c r="K13" s="4">
        <f t="shared" si="3"/>
        <v>0</v>
      </c>
      <c r="L13" s="4">
        <f>COUNTIF(J$4:J13,J13)</f>
        <v>9</v>
      </c>
      <c r="M13" s="114">
        <f t="shared" si="1"/>
        <v>0</v>
      </c>
      <c r="N13" s="114">
        <f t="shared" si="6"/>
        <v>0</v>
      </c>
      <c r="O13" s="96" t="e">
        <f t="shared" si="4"/>
        <v>#N/A</v>
      </c>
      <c r="P13" t="e">
        <f t="shared" si="5"/>
        <v>#N/A</v>
      </c>
      <c r="Q13">
        <f>COUNTIF(P$5:P13,P13)</f>
        <v>9</v>
      </c>
      <c r="R13" s="263">
        <v>9</v>
      </c>
      <c r="S13" s="263">
        <v>66</v>
      </c>
      <c r="T13" s="263">
        <v>26</v>
      </c>
      <c r="U13" s="263"/>
    </row>
    <row r="14" spans="1:21" ht="12.75">
      <c r="A14" s="10">
        <f>MATCH(K14,$K$3:K13,0)</f>
        <v>6</v>
      </c>
      <c r="B14" s="88"/>
      <c r="C14" s="223"/>
      <c r="D14" s="112">
        <f t="shared" si="0"/>
        <v>0</v>
      </c>
      <c r="E14" s="2" t="e">
        <f t="shared" si="2"/>
        <v>#N/A</v>
      </c>
      <c r="F14" s="95">
        <v>10</v>
      </c>
      <c r="G14" s="3" t="e">
        <f>VLOOKUP($K14,Startovka!$E$3:$J$292,3,FALSE())</f>
        <v>#N/A</v>
      </c>
      <c r="H14" s="4" t="e">
        <f>VLOOKUP($K14,Startovka!$E$3:$J$292,4,FALSE())</f>
        <v>#N/A</v>
      </c>
      <c r="I14" s="89" t="e">
        <f>VLOOKUP($K14,Startovka!$E$3:$J$292,6,FALSE())</f>
        <v>#N/A</v>
      </c>
      <c r="J14" s="4" t="e">
        <f>VLOOKUP($K14,Startovka!$E$3:$J$292,5,FALSE())</f>
        <v>#N/A</v>
      </c>
      <c r="K14" s="4">
        <f t="shared" si="3"/>
        <v>0</v>
      </c>
      <c r="L14" s="4">
        <f>COUNTIF(J$4:J14,J14)</f>
        <v>10</v>
      </c>
      <c r="M14" s="114">
        <f t="shared" si="1"/>
        <v>0</v>
      </c>
      <c r="N14" s="114">
        <f t="shared" si="6"/>
        <v>0</v>
      </c>
      <c r="O14" s="96" t="e">
        <f t="shared" si="4"/>
        <v>#N/A</v>
      </c>
      <c r="P14" t="e">
        <f t="shared" si="5"/>
        <v>#N/A</v>
      </c>
      <c r="Q14">
        <f>COUNTIF(P$5:P14,P14)</f>
        <v>10</v>
      </c>
      <c r="R14" s="263">
        <v>10</v>
      </c>
      <c r="S14" s="263">
        <v>65</v>
      </c>
      <c r="T14" s="263">
        <v>25</v>
      </c>
      <c r="U14" s="263"/>
    </row>
    <row r="15" spans="1:21" ht="12.75">
      <c r="A15" s="10">
        <f>MATCH(K15,$K$3:K14,0)</f>
        <v>6</v>
      </c>
      <c r="B15" s="88"/>
      <c r="C15" s="223"/>
      <c r="D15" s="112">
        <f t="shared" si="0"/>
        <v>0</v>
      </c>
      <c r="E15" s="2" t="e">
        <f t="shared" si="2"/>
        <v>#N/A</v>
      </c>
      <c r="F15" s="95">
        <v>11</v>
      </c>
      <c r="G15" s="3" t="e">
        <f>VLOOKUP($K15,Startovka!$E$3:$J$292,3,FALSE())</f>
        <v>#N/A</v>
      </c>
      <c r="H15" s="4" t="e">
        <f>VLOOKUP($K15,Startovka!$E$3:$J$292,4,FALSE())</f>
        <v>#N/A</v>
      </c>
      <c r="I15" s="89" t="e">
        <f>VLOOKUP($K15,Startovka!$E$3:$J$292,6,FALSE())</f>
        <v>#N/A</v>
      </c>
      <c r="J15" s="4" t="e">
        <f>VLOOKUP($K15,Startovka!$E$3:$J$292,5,FALSE())</f>
        <v>#N/A</v>
      </c>
      <c r="K15" s="4">
        <f t="shared" si="3"/>
        <v>0</v>
      </c>
      <c r="L15" s="4">
        <f>COUNTIF(J$4:J15,J15)</f>
        <v>11</v>
      </c>
      <c r="M15" s="114">
        <f t="shared" si="1"/>
        <v>0</v>
      </c>
      <c r="N15" s="114">
        <f t="shared" si="6"/>
        <v>0</v>
      </c>
      <c r="O15" s="96" t="e">
        <f t="shared" si="4"/>
        <v>#N/A</v>
      </c>
      <c r="P15" t="e">
        <f t="shared" si="5"/>
        <v>#N/A</v>
      </c>
      <c r="Q15">
        <f>COUNTIF(P$5:P15,P15)</f>
        <v>11</v>
      </c>
      <c r="R15" s="263">
        <v>11</v>
      </c>
      <c r="S15" s="263">
        <v>64</v>
      </c>
      <c r="T15" s="263">
        <v>24</v>
      </c>
      <c r="U15" s="263"/>
    </row>
    <row r="16" spans="1:21" ht="12.75" customHeight="1">
      <c r="A16" s="10">
        <f>MATCH(K16,$K$3:K15,0)</f>
        <v>6</v>
      </c>
      <c r="B16" s="88"/>
      <c r="C16" s="223"/>
      <c r="D16" s="112">
        <f t="shared" si="0"/>
        <v>0</v>
      </c>
      <c r="E16" s="2" t="e">
        <f t="shared" si="2"/>
        <v>#N/A</v>
      </c>
      <c r="F16" s="95">
        <v>12</v>
      </c>
      <c r="G16" s="3" t="e">
        <f>VLOOKUP($K16,Startovka!$E$3:$J$292,3,FALSE())</f>
        <v>#N/A</v>
      </c>
      <c r="H16" s="4" t="e">
        <f>VLOOKUP($K16,Startovka!$E$3:$J$292,4,FALSE())</f>
        <v>#N/A</v>
      </c>
      <c r="I16" s="89" t="e">
        <f>VLOOKUP($K16,Startovka!$E$3:$J$292,6,FALSE())</f>
        <v>#N/A</v>
      </c>
      <c r="J16" s="4" t="e">
        <f>VLOOKUP($K16,Startovka!$E$3:$J$292,5,FALSE())</f>
        <v>#N/A</v>
      </c>
      <c r="K16" s="4">
        <f t="shared" si="3"/>
        <v>0</v>
      </c>
      <c r="L16" s="4">
        <f>COUNTIF(J$4:J16,J16)</f>
        <v>12</v>
      </c>
      <c r="M16" s="114">
        <f t="shared" si="1"/>
        <v>0</v>
      </c>
      <c r="N16" s="114">
        <f t="shared" si="6"/>
        <v>0</v>
      </c>
      <c r="O16" s="96" t="e">
        <f t="shared" si="4"/>
        <v>#N/A</v>
      </c>
      <c r="P16" t="e">
        <f t="shared" si="5"/>
        <v>#N/A</v>
      </c>
      <c r="Q16">
        <f>COUNTIF(P$5:P16,P16)</f>
        <v>12</v>
      </c>
      <c r="R16" s="263">
        <v>12</v>
      </c>
      <c r="S16" s="263">
        <v>63</v>
      </c>
      <c r="T16" s="263">
        <v>23</v>
      </c>
      <c r="U16" s="263"/>
    </row>
    <row r="17" spans="1:21" ht="12.75">
      <c r="A17" s="10">
        <f>MATCH(K17,$K$3:K16,0)</f>
        <v>6</v>
      </c>
      <c r="B17" s="88"/>
      <c r="C17" s="223"/>
      <c r="D17" s="112">
        <f t="shared" si="0"/>
        <v>0</v>
      </c>
      <c r="E17" s="2" t="e">
        <f t="shared" si="2"/>
        <v>#N/A</v>
      </c>
      <c r="F17" s="95">
        <v>13</v>
      </c>
      <c r="G17" s="3" t="e">
        <f>VLOOKUP($K17,Startovka!$E$3:$J$292,3,FALSE())</f>
        <v>#N/A</v>
      </c>
      <c r="H17" s="4" t="e">
        <f>VLOOKUP($K17,Startovka!$E$3:$J$292,4,FALSE())</f>
        <v>#N/A</v>
      </c>
      <c r="I17" s="89" t="e">
        <f>VLOOKUP($K17,Startovka!$E$3:$J$292,6,FALSE())</f>
        <v>#N/A</v>
      </c>
      <c r="J17" s="4" t="e">
        <f>VLOOKUP($K17,Startovka!$E$3:$J$292,5,FALSE())</f>
        <v>#N/A</v>
      </c>
      <c r="K17" s="4">
        <f t="shared" si="3"/>
        <v>0</v>
      </c>
      <c r="L17" s="4">
        <f>COUNTIF(J$4:J17,J17)</f>
        <v>13</v>
      </c>
      <c r="M17" s="114">
        <f t="shared" si="1"/>
        <v>0</v>
      </c>
      <c r="N17" s="114">
        <f t="shared" si="6"/>
        <v>0</v>
      </c>
      <c r="O17" s="96" t="e">
        <f t="shared" si="4"/>
        <v>#N/A</v>
      </c>
      <c r="P17" t="e">
        <f t="shared" si="5"/>
        <v>#N/A</v>
      </c>
      <c r="Q17">
        <f>COUNTIF(P$5:P17,P17)</f>
        <v>13</v>
      </c>
      <c r="R17" s="263">
        <v>13</v>
      </c>
      <c r="S17" s="263">
        <v>62</v>
      </c>
      <c r="T17" s="263">
        <v>22</v>
      </c>
      <c r="U17" s="263"/>
    </row>
    <row r="18" spans="1:21" ht="12.75">
      <c r="A18" s="10">
        <f>MATCH(K18,$K$3:K17,0)</f>
        <v>6</v>
      </c>
      <c r="B18" s="88"/>
      <c r="C18" s="223"/>
      <c r="D18" s="112">
        <f t="shared" si="0"/>
        <v>0</v>
      </c>
      <c r="E18" s="2" t="e">
        <f t="shared" si="2"/>
        <v>#N/A</v>
      </c>
      <c r="F18" s="95">
        <v>14</v>
      </c>
      <c r="G18" s="3" t="e">
        <f>VLOOKUP($K18,Startovka!$E$3:$J$292,3,FALSE())</f>
        <v>#N/A</v>
      </c>
      <c r="H18" s="4" t="e">
        <f>VLOOKUP($K18,Startovka!$E$3:$J$292,4,FALSE())</f>
        <v>#N/A</v>
      </c>
      <c r="I18" s="89" t="e">
        <f>VLOOKUP($K18,Startovka!$E$3:$J$292,6,FALSE())</f>
        <v>#N/A</v>
      </c>
      <c r="J18" s="4" t="e">
        <f>VLOOKUP($K18,Startovka!$E$3:$J$292,5,FALSE())</f>
        <v>#N/A</v>
      </c>
      <c r="K18" s="4">
        <f t="shared" si="3"/>
        <v>0</v>
      </c>
      <c r="L18" s="4">
        <f>COUNTIF(J$4:J18,J18)</f>
        <v>14</v>
      </c>
      <c r="M18" s="114">
        <f t="shared" si="1"/>
        <v>0</v>
      </c>
      <c r="N18" s="114">
        <f t="shared" si="6"/>
        <v>0</v>
      </c>
      <c r="O18" s="96" t="e">
        <f t="shared" si="4"/>
        <v>#N/A</v>
      </c>
      <c r="P18" t="e">
        <f t="shared" si="5"/>
        <v>#N/A</v>
      </c>
      <c r="Q18">
        <f>COUNTIF(P$5:P18,P18)</f>
        <v>14</v>
      </c>
      <c r="R18" s="263">
        <v>14</v>
      </c>
      <c r="S18" s="263">
        <v>61</v>
      </c>
      <c r="T18" s="263">
        <v>21</v>
      </c>
      <c r="U18" s="263"/>
    </row>
    <row r="19" spans="1:21" ht="12.75">
      <c r="A19" s="10">
        <f>MATCH(K19,$K$3:K18,0)</f>
        <v>6</v>
      </c>
      <c r="B19" s="88"/>
      <c r="C19" s="223"/>
      <c r="D19" s="112">
        <f t="shared" si="0"/>
        <v>0</v>
      </c>
      <c r="E19" s="2" t="e">
        <f t="shared" si="2"/>
        <v>#N/A</v>
      </c>
      <c r="F19" s="95">
        <v>15</v>
      </c>
      <c r="G19" s="3" t="e">
        <f>VLOOKUP($K19,Startovka!$E$3:$J$292,3,FALSE())</f>
        <v>#N/A</v>
      </c>
      <c r="H19" s="4" t="e">
        <f>VLOOKUP($K19,Startovka!$E$3:$J$292,4,FALSE())</f>
        <v>#N/A</v>
      </c>
      <c r="I19" s="89" t="e">
        <f>VLOOKUP($K19,Startovka!$E$3:$J$292,6,FALSE())</f>
        <v>#N/A</v>
      </c>
      <c r="J19" s="4" t="e">
        <f>VLOOKUP($K19,Startovka!$E$3:$J$292,5,FALSE())</f>
        <v>#N/A</v>
      </c>
      <c r="K19" s="4">
        <f t="shared" si="3"/>
        <v>0</v>
      </c>
      <c r="L19" s="4">
        <f>COUNTIF(J$4:J19,J19)</f>
        <v>15</v>
      </c>
      <c r="M19" s="114">
        <f t="shared" si="1"/>
        <v>0</v>
      </c>
      <c r="N19" s="114">
        <f t="shared" si="6"/>
        <v>0</v>
      </c>
      <c r="O19" s="96" t="e">
        <f t="shared" si="4"/>
        <v>#N/A</v>
      </c>
      <c r="P19" t="e">
        <f t="shared" si="5"/>
        <v>#N/A</v>
      </c>
      <c r="Q19">
        <f>COUNTIF(P$5:P19,P19)</f>
        <v>15</v>
      </c>
      <c r="R19" s="263">
        <v>15</v>
      </c>
      <c r="S19" s="263">
        <v>60</v>
      </c>
      <c r="T19" s="263">
        <v>20</v>
      </c>
      <c r="U19" s="263"/>
    </row>
    <row r="20" spans="1:21" ht="12.75">
      <c r="A20" s="10">
        <f>MATCH(K20,$K$3:K19,0)</f>
        <v>6</v>
      </c>
      <c r="B20" s="88"/>
      <c r="C20" s="223"/>
      <c r="D20" s="112">
        <f t="shared" si="0"/>
        <v>0</v>
      </c>
      <c r="E20" s="2" t="e">
        <f t="shared" si="2"/>
        <v>#N/A</v>
      </c>
      <c r="F20" s="95">
        <v>16</v>
      </c>
      <c r="G20" s="3" t="e">
        <f>VLOOKUP($K20,Startovka!$E$3:$J$292,3,FALSE())</f>
        <v>#N/A</v>
      </c>
      <c r="H20" s="4" t="e">
        <f>VLOOKUP($K20,Startovka!$E$3:$J$292,4,FALSE())</f>
        <v>#N/A</v>
      </c>
      <c r="I20" s="89" t="e">
        <f>VLOOKUP($K20,Startovka!$E$3:$J$292,6,FALSE())</f>
        <v>#N/A</v>
      </c>
      <c r="J20" s="4" t="e">
        <f>VLOOKUP($K20,Startovka!$E$3:$J$292,5,FALSE())</f>
        <v>#N/A</v>
      </c>
      <c r="K20" s="4">
        <f t="shared" si="3"/>
        <v>0</v>
      </c>
      <c r="L20" s="4">
        <f>COUNTIF(J$4:J20,J20)</f>
        <v>16</v>
      </c>
      <c r="M20" s="114">
        <f t="shared" si="1"/>
        <v>0</v>
      </c>
      <c r="N20" s="114">
        <f t="shared" si="6"/>
        <v>0</v>
      </c>
      <c r="O20" s="96" t="e">
        <f t="shared" si="4"/>
        <v>#N/A</v>
      </c>
      <c r="P20" t="e">
        <f t="shared" si="5"/>
        <v>#N/A</v>
      </c>
      <c r="Q20">
        <f>COUNTIF(P$5:P20,P20)</f>
        <v>16</v>
      </c>
      <c r="R20" s="263">
        <v>16</v>
      </c>
      <c r="S20" s="263">
        <v>59</v>
      </c>
      <c r="T20" s="263">
        <v>19</v>
      </c>
      <c r="U20" s="263"/>
    </row>
    <row r="21" spans="1:21" ht="12.75">
      <c r="A21" s="10">
        <f>MATCH(K21,$K$3:K20,0)</f>
        <v>6</v>
      </c>
      <c r="B21" s="88"/>
      <c r="C21" s="223"/>
      <c r="D21" s="112">
        <f t="shared" si="0"/>
        <v>0</v>
      </c>
      <c r="E21" s="2" t="e">
        <f t="shared" si="2"/>
        <v>#N/A</v>
      </c>
      <c r="F21" s="95">
        <v>17</v>
      </c>
      <c r="G21" s="3" t="e">
        <f>VLOOKUP($K21,Startovka!$E$3:$J$292,3,FALSE())</f>
        <v>#N/A</v>
      </c>
      <c r="H21" s="4" t="e">
        <f>VLOOKUP($K21,Startovka!$E$3:$J$292,4,FALSE())</f>
        <v>#N/A</v>
      </c>
      <c r="I21" s="89" t="e">
        <f>VLOOKUP($K21,Startovka!$E$3:$J$292,6,FALSE())</f>
        <v>#N/A</v>
      </c>
      <c r="J21" s="4" t="e">
        <f>VLOOKUP($K21,Startovka!$E$3:$J$292,5,FALSE())</f>
        <v>#N/A</v>
      </c>
      <c r="K21" s="4">
        <f t="shared" si="3"/>
        <v>0</v>
      </c>
      <c r="L21" s="4">
        <f>COUNTIF(J$4:J21,J21)</f>
        <v>17</v>
      </c>
      <c r="M21" s="114">
        <f t="shared" si="1"/>
        <v>0</v>
      </c>
      <c r="N21" s="114">
        <f t="shared" si="6"/>
        <v>0</v>
      </c>
      <c r="O21" s="96" t="e">
        <f t="shared" si="4"/>
        <v>#N/A</v>
      </c>
      <c r="P21" t="e">
        <f t="shared" si="5"/>
        <v>#N/A</v>
      </c>
      <c r="Q21">
        <f>COUNTIF(P$5:P21,P21)</f>
        <v>17</v>
      </c>
      <c r="R21" s="263">
        <v>17</v>
      </c>
      <c r="S21" s="263">
        <v>58</v>
      </c>
      <c r="T21" s="263">
        <v>18</v>
      </c>
      <c r="U21" s="263"/>
    </row>
    <row r="22" spans="1:21" ht="12.75">
      <c r="A22" s="10">
        <f>MATCH(K22,$K$3:K21,0)</f>
        <v>6</v>
      </c>
      <c r="B22" s="88"/>
      <c r="C22" s="223"/>
      <c r="D22" s="112">
        <f t="shared" si="0"/>
        <v>0</v>
      </c>
      <c r="E22" s="2" t="e">
        <f t="shared" si="2"/>
        <v>#N/A</v>
      </c>
      <c r="F22" s="95">
        <v>18</v>
      </c>
      <c r="G22" s="3" t="e">
        <f>VLOOKUP($K22,Startovka!$E$3:$J$292,3,FALSE())</f>
        <v>#N/A</v>
      </c>
      <c r="H22" s="4" t="e">
        <f>VLOOKUP($K22,Startovka!$E$3:$J$292,4,FALSE())</f>
        <v>#N/A</v>
      </c>
      <c r="I22" s="89" t="e">
        <f>VLOOKUP($K22,Startovka!$E$3:$J$292,6,FALSE())</f>
        <v>#N/A</v>
      </c>
      <c r="J22" s="4" t="e">
        <f>VLOOKUP($K22,Startovka!$E$3:$J$292,5,FALSE())</f>
        <v>#N/A</v>
      </c>
      <c r="K22" s="4">
        <f t="shared" si="3"/>
        <v>0</v>
      </c>
      <c r="L22" s="4">
        <f>COUNTIF(J$4:J22,J22)</f>
        <v>18</v>
      </c>
      <c r="M22" s="114">
        <f t="shared" si="1"/>
        <v>0</v>
      </c>
      <c r="N22" s="114">
        <f t="shared" si="6"/>
        <v>0</v>
      </c>
      <c r="O22" s="96" t="e">
        <f t="shared" si="4"/>
        <v>#N/A</v>
      </c>
      <c r="P22" t="e">
        <f t="shared" si="5"/>
        <v>#N/A</v>
      </c>
      <c r="Q22">
        <f>COUNTIF(P$5:P22,P22)</f>
        <v>18</v>
      </c>
      <c r="R22" s="263">
        <v>18</v>
      </c>
      <c r="S22" s="263">
        <v>57</v>
      </c>
      <c r="T22" s="263">
        <v>17</v>
      </c>
      <c r="U22" s="263"/>
    </row>
    <row r="23" spans="1:21" ht="12.75">
      <c r="A23" s="10">
        <f>MATCH(K23,$K$3:K22,0)</f>
        <v>6</v>
      </c>
      <c r="B23" s="88"/>
      <c r="C23" s="223"/>
      <c r="D23" s="112">
        <f t="shared" si="0"/>
        <v>0</v>
      </c>
      <c r="E23" s="2" t="e">
        <f t="shared" si="2"/>
        <v>#N/A</v>
      </c>
      <c r="F23" s="95">
        <v>19</v>
      </c>
      <c r="G23" s="3" t="e">
        <f>VLOOKUP($K23,Startovka!$E$3:$J$292,3,FALSE())</f>
        <v>#N/A</v>
      </c>
      <c r="H23" s="4" t="e">
        <f>VLOOKUP($K23,Startovka!$E$3:$J$292,4,FALSE())</f>
        <v>#N/A</v>
      </c>
      <c r="I23" s="89" t="e">
        <f>VLOOKUP($K23,Startovka!$E$3:$J$292,6,FALSE())</f>
        <v>#N/A</v>
      </c>
      <c r="J23" s="4" t="e">
        <f>VLOOKUP($K23,Startovka!$E$3:$J$292,5,FALSE())</f>
        <v>#N/A</v>
      </c>
      <c r="K23" s="4">
        <f t="shared" si="3"/>
        <v>0</v>
      </c>
      <c r="L23" s="4">
        <f>COUNTIF(J$4:J23,J23)</f>
        <v>19</v>
      </c>
      <c r="M23" s="114">
        <f t="shared" si="1"/>
        <v>0</v>
      </c>
      <c r="N23" s="114">
        <f t="shared" si="6"/>
        <v>0</v>
      </c>
      <c r="O23" s="96" t="e">
        <f t="shared" si="4"/>
        <v>#N/A</v>
      </c>
      <c r="P23" t="e">
        <f t="shared" si="5"/>
        <v>#N/A</v>
      </c>
      <c r="Q23">
        <f>COUNTIF(P$5:P23,P23)</f>
        <v>19</v>
      </c>
      <c r="R23" s="263">
        <v>19</v>
      </c>
      <c r="S23" s="263">
        <v>56</v>
      </c>
      <c r="T23" s="263">
        <v>16</v>
      </c>
      <c r="U23" s="263"/>
    </row>
    <row r="24" spans="1:21" ht="12.75">
      <c r="A24" s="10">
        <f>MATCH(K24,$K$3:K23,0)</f>
        <v>6</v>
      </c>
      <c r="B24" s="88"/>
      <c r="C24" s="223"/>
      <c r="D24" s="112">
        <f t="shared" si="0"/>
        <v>0</v>
      </c>
      <c r="E24" s="2" t="e">
        <f t="shared" si="2"/>
        <v>#N/A</v>
      </c>
      <c r="F24" s="95">
        <v>20</v>
      </c>
      <c r="G24" s="3" t="e">
        <f>VLOOKUP($K24,Startovka!$E$3:$J$292,3,FALSE())</f>
        <v>#N/A</v>
      </c>
      <c r="H24" s="4" t="e">
        <f>VLOOKUP($K24,Startovka!$E$3:$J$292,4,FALSE())</f>
        <v>#N/A</v>
      </c>
      <c r="I24" s="89" t="e">
        <f>VLOOKUP($K24,Startovka!$E$3:$J$292,6,FALSE())</f>
        <v>#N/A</v>
      </c>
      <c r="J24" s="4" t="e">
        <f>VLOOKUP($K24,Startovka!$E$3:$J$292,5,FALSE())</f>
        <v>#N/A</v>
      </c>
      <c r="K24" s="4">
        <f t="shared" si="3"/>
        <v>0</v>
      </c>
      <c r="L24" s="4">
        <f>COUNTIF(J$4:J24,J24)</f>
        <v>20</v>
      </c>
      <c r="M24" s="114">
        <f t="shared" si="1"/>
        <v>0</v>
      </c>
      <c r="N24" s="114">
        <f t="shared" si="6"/>
        <v>0</v>
      </c>
      <c r="O24" s="96" t="e">
        <f t="shared" si="4"/>
        <v>#N/A</v>
      </c>
      <c r="P24" t="e">
        <f t="shared" si="5"/>
        <v>#N/A</v>
      </c>
      <c r="Q24">
        <f>COUNTIF(P$5:P24,P24)</f>
        <v>20</v>
      </c>
      <c r="R24" s="263">
        <v>20</v>
      </c>
      <c r="S24" s="263">
        <v>55</v>
      </c>
      <c r="T24" s="263">
        <v>15</v>
      </c>
      <c r="U24" s="263"/>
    </row>
    <row r="25" spans="1:21" ht="12.75">
      <c r="A25" s="10">
        <f>MATCH(K25,$K$3:K24,0)</f>
        <v>6</v>
      </c>
      <c r="B25" s="88"/>
      <c r="C25" s="223"/>
      <c r="D25" s="112">
        <f t="shared" si="0"/>
        <v>0</v>
      </c>
      <c r="E25" s="2" t="e">
        <f t="shared" si="2"/>
        <v>#N/A</v>
      </c>
      <c r="F25" s="95">
        <v>21</v>
      </c>
      <c r="G25" s="3" t="e">
        <f>VLOOKUP($K25,Startovka!$E$3:$J$292,3,FALSE())</f>
        <v>#N/A</v>
      </c>
      <c r="H25" s="4" t="e">
        <f>VLOOKUP($K25,Startovka!$E$3:$J$292,4,FALSE())</f>
        <v>#N/A</v>
      </c>
      <c r="I25" s="89" t="e">
        <f>VLOOKUP($K25,Startovka!$E$3:$J$292,6,FALSE())</f>
        <v>#N/A</v>
      </c>
      <c r="J25" s="4" t="e">
        <f>VLOOKUP($K25,Startovka!$E$3:$J$292,5,FALSE())</f>
        <v>#N/A</v>
      </c>
      <c r="K25" s="4">
        <f t="shared" si="3"/>
        <v>0</v>
      </c>
      <c r="L25" s="4">
        <f>COUNTIF(J$4:J25,J25)</f>
        <v>21</v>
      </c>
      <c r="M25" s="114">
        <f t="shared" si="1"/>
        <v>0</v>
      </c>
      <c r="N25" s="114">
        <f t="shared" si="6"/>
        <v>0</v>
      </c>
      <c r="O25" s="96" t="e">
        <f t="shared" si="4"/>
        <v>#N/A</v>
      </c>
      <c r="P25" t="e">
        <f t="shared" si="5"/>
        <v>#N/A</v>
      </c>
      <c r="Q25">
        <f>COUNTIF(P$5:P25,P25)</f>
        <v>21</v>
      </c>
      <c r="R25" s="263">
        <v>21</v>
      </c>
      <c r="S25" s="263">
        <v>54</v>
      </c>
      <c r="T25" s="263">
        <v>14</v>
      </c>
      <c r="U25" s="263"/>
    </row>
    <row r="26" spans="1:21" ht="12.75">
      <c r="A26" s="10">
        <f>MATCH(K26,$K$3:K25,0)</f>
        <v>6</v>
      </c>
      <c r="B26" s="88"/>
      <c r="C26" s="223"/>
      <c r="D26" s="112">
        <f t="shared" si="0"/>
        <v>0</v>
      </c>
      <c r="E26" s="2" t="e">
        <f t="shared" si="2"/>
        <v>#N/A</v>
      </c>
      <c r="F26" s="95">
        <v>22</v>
      </c>
      <c r="G26" s="3" t="e">
        <f>VLOOKUP($K26,Startovka!$E$3:$J$292,3,FALSE())</f>
        <v>#N/A</v>
      </c>
      <c r="H26" s="4" t="e">
        <f>VLOOKUP($K26,Startovka!$E$3:$J$292,4,FALSE())</f>
        <v>#N/A</v>
      </c>
      <c r="I26" s="89" t="e">
        <f>VLOOKUP($K26,Startovka!$E$3:$J$292,6,FALSE())</f>
        <v>#N/A</v>
      </c>
      <c r="J26" s="4" t="e">
        <f>VLOOKUP($K26,Startovka!$E$3:$J$292,5,FALSE())</f>
        <v>#N/A</v>
      </c>
      <c r="K26" s="4">
        <f t="shared" si="3"/>
        <v>0</v>
      </c>
      <c r="L26" s="4">
        <f>COUNTIF(J$4:J26,J26)</f>
        <v>22</v>
      </c>
      <c r="M26" s="114">
        <f t="shared" si="1"/>
        <v>0</v>
      </c>
      <c r="N26" s="114">
        <f t="shared" si="6"/>
        <v>0</v>
      </c>
      <c r="O26" s="96" t="e">
        <f t="shared" si="4"/>
        <v>#N/A</v>
      </c>
      <c r="P26" t="e">
        <f t="shared" si="5"/>
        <v>#N/A</v>
      </c>
      <c r="Q26">
        <f>COUNTIF(P$5:P26,P26)</f>
        <v>22</v>
      </c>
      <c r="R26" s="263">
        <v>22</v>
      </c>
      <c r="S26" s="263">
        <v>53</v>
      </c>
      <c r="T26" s="263">
        <v>13</v>
      </c>
      <c r="U26" s="263"/>
    </row>
    <row r="27" spans="1:21" ht="12.75">
      <c r="A27" s="10">
        <f>MATCH(K27,$K$3:K26,0)</f>
        <v>6</v>
      </c>
      <c r="B27" s="88"/>
      <c r="C27" s="223"/>
      <c r="D27" s="112">
        <f t="shared" si="0"/>
        <v>0</v>
      </c>
      <c r="E27" s="2" t="e">
        <f t="shared" si="2"/>
        <v>#N/A</v>
      </c>
      <c r="F27" s="95">
        <v>23</v>
      </c>
      <c r="G27" s="3" t="e">
        <f>VLOOKUP($K27,Startovka!$E$3:$J$292,3,FALSE())</f>
        <v>#N/A</v>
      </c>
      <c r="H27" s="4" t="e">
        <f>VLOOKUP($K27,Startovka!$E$3:$J$292,4,FALSE())</f>
        <v>#N/A</v>
      </c>
      <c r="I27" s="89" t="e">
        <f>VLOOKUP($K27,Startovka!$E$3:$J$292,6,FALSE())</f>
        <v>#N/A</v>
      </c>
      <c r="J27" s="4" t="e">
        <f>VLOOKUP($K27,Startovka!$E$3:$J$292,5,FALSE())</f>
        <v>#N/A</v>
      </c>
      <c r="K27" s="4">
        <f t="shared" si="3"/>
        <v>0</v>
      </c>
      <c r="L27" s="4">
        <f>COUNTIF(J$4:J27,J27)</f>
        <v>23</v>
      </c>
      <c r="M27" s="114">
        <f t="shared" si="1"/>
        <v>0</v>
      </c>
      <c r="N27" s="114">
        <f t="shared" si="6"/>
        <v>0</v>
      </c>
      <c r="O27" s="96" t="e">
        <f t="shared" si="4"/>
        <v>#N/A</v>
      </c>
      <c r="P27" t="e">
        <f t="shared" si="5"/>
        <v>#N/A</v>
      </c>
      <c r="Q27">
        <f>COUNTIF(P$5:P27,P27)</f>
        <v>23</v>
      </c>
      <c r="R27" s="263">
        <v>23</v>
      </c>
      <c r="S27" s="263">
        <v>52</v>
      </c>
      <c r="T27" s="263">
        <v>12</v>
      </c>
      <c r="U27" s="263"/>
    </row>
    <row r="28" spans="1:21" ht="12.75">
      <c r="A28" s="10">
        <f>MATCH(K28,$K$3:K27,0)</f>
        <v>6</v>
      </c>
      <c r="B28" s="88"/>
      <c r="C28" s="223"/>
      <c r="D28" s="112">
        <f t="shared" si="0"/>
        <v>0</v>
      </c>
      <c r="E28" s="2" t="e">
        <f t="shared" si="2"/>
        <v>#N/A</v>
      </c>
      <c r="F28" s="95">
        <v>24</v>
      </c>
      <c r="G28" s="3" t="e">
        <f>VLOOKUP($K28,Startovka!$E$3:$J$292,3,FALSE())</f>
        <v>#N/A</v>
      </c>
      <c r="H28" s="4" t="e">
        <f>VLOOKUP($K28,Startovka!$E$3:$J$292,4,FALSE())</f>
        <v>#N/A</v>
      </c>
      <c r="I28" s="89" t="e">
        <f>VLOOKUP($K28,Startovka!$E$3:$J$292,6,FALSE())</f>
        <v>#N/A</v>
      </c>
      <c r="J28" s="4" t="e">
        <f>VLOOKUP($K28,Startovka!$E$3:$J$292,5,FALSE())</f>
        <v>#N/A</v>
      </c>
      <c r="K28" s="4">
        <f t="shared" si="3"/>
        <v>0</v>
      </c>
      <c r="L28" s="4">
        <f>COUNTIF(J$4:J28,J28)</f>
        <v>24</v>
      </c>
      <c r="M28" s="114">
        <f t="shared" si="1"/>
        <v>0</v>
      </c>
      <c r="N28" s="114">
        <f t="shared" si="6"/>
        <v>0</v>
      </c>
      <c r="O28" s="96" t="e">
        <f t="shared" si="4"/>
        <v>#N/A</v>
      </c>
      <c r="P28" t="e">
        <f t="shared" si="5"/>
        <v>#N/A</v>
      </c>
      <c r="Q28">
        <f>COUNTIF(P$5:P28,P28)</f>
        <v>24</v>
      </c>
      <c r="R28" s="263">
        <v>24</v>
      </c>
      <c r="S28" s="263">
        <v>51</v>
      </c>
      <c r="T28" s="263">
        <v>11</v>
      </c>
      <c r="U28" s="263"/>
    </row>
    <row r="29" spans="1:21" ht="12.75">
      <c r="A29" s="10">
        <f>MATCH(K29,$K$3:K28,0)</f>
        <v>6</v>
      </c>
      <c r="B29" s="88"/>
      <c r="C29" s="223"/>
      <c r="D29" s="112">
        <f t="shared" si="0"/>
        <v>0</v>
      </c>
      <c r="E29" s="2" t="e">
        <f t="shared" si="2"/>
        <v>#N/A</v>
      </c>
      <c r="F29" s="95">
        <v>25</v>
      </c>
      <c r="G29" s="3" t="e">
        <f>VLOOKUP($K29,Startovka!$E$3:$J$292,3,FALSE())</f>
        <v>#N/A</v>
      </c>
      <c r="H29" s="4" t="e">
        <f>VLOOKUP($K29,Startovka!$E$3:$J$292,4,FALSE())</f>
        <v>#N/A</v>
      </c>
      <c r="I29" s="89" t="e">
        <f>VLOOKUP($K29,Startovka!$E$3:$J$292,6,FALSE())</f>
        <v>#N/A</v>
      </c>
      <c r="J29" s="4" t="e">
        <f>VLOOKUP($K29,Startovka!$E$3:$J$292,5,FALSE())</f>
        <v>#N/A</v>
      </c>
      <c r="K29" s="4">
        <f t="shared" si="3"/>
        <v>0</v>
      </c>
      <c r="L29" s="4">
        <f>COUNTIF(J$4:J29,J29)</f>
        <v>25</v>
      </c>
      <c r="M29" s="114">
        <f t="shared" si="1"/>
        <v>0</v>
      </c>
      <c r="N29" s="114">
        <f t="shared" si="6"/>
        <v>0</v>
      </c>
      <c r="O29" s="96" t="e">
        <f t="shared" si="4"/>
        <v>#N/A</v>
      </c>
      <c r="P29" t="e">
        <f t="shared" si="5"/>
        <v>#N/A</v>
      </c>
      <c r="Q29">
        <f>COUNTIF(P$5:P29,P29)</f>
        <v>25</v>
      </c>
      <c r="R29" s="263">
        <v>25</v>
      </c>
      <c r="S29" s="263">
        <v>50</v>
      </c>
      <c r="T29" s="263">
        <v>10</v>
      </c>
      <c r="U29" s="263"/>
    </row>
    <row r="30" spans="1:21" ht="12.75">
      <c r="A30" s="10">
        <f>MATCH(K30,$K$3:K29,0)</f>
        <v>6</v>
      </c>
      <c r="B30" s="88"/>
      <c r="C30" s="223"/>
      <c r="D30" s="112">
        <f t="shared" si="0"/>
        <v>0</v>
      </c>
      <c r="E30" s="2" t="e">
        <f t="shared" si="2"/>
        <v>#N/A</v>
      </c>
      <c r="F30" s="95">
        <v>26</v>
      </c>
      <c r="G30" s="3" t="e">
        <f>VLOOKUP($K30,Startovka!$E$3:$J$292,3,FALSE())</f>
        <v>#N/A</v>
      </c>
      <c r="H30" s="4" t="e">
        <f>VLOOKUP($K30,Startovka!$E$3:$J$292,4,FALSE())</f>
        <v>#N/A</v>
      </c>
      <c r="I30" s="89" t="e">
        <f>VLOOKUP($K30,Startovka!$E$3:$J$292,6,FALSE())</f>
        <v>#N/A</v>
      </c>
      <c r="J30" s="4" t="e">
        <f>VLOOKUP($K30,Startovka!$E$3:$J$292,5,FALSE())</f>
        <v>#N/A</v>
      </c>
      <c r="K30" s="4">
        <f t="shared" si="3"/>
        <v>0</v>
      </c>
      <c r="L30" s="4">
        <f>COUNTIF(J$4:J30,J30)</f>
        <v>26</v>
      </c>
      <c r="M30" s="114">
        <f t="shared" si="1"/>
        <v>0</v>
      </c>
      <c r="N30" s="114">
        <f t="shared" si="6"/>
        <v>0</v>
      </c>
      <c r="O30" s="96" t="e">
        <f t="shared" si="4"/>
        <v>#N/A</v>
      </c>
      <c r="P30" t="e">
        <f t="shared" si="5"/>
        <v>#N/A</v>
      </c>
      <c r="Q30">
        <f>COUNTIF(P$5:P30,P30)</f>
        <v>26</v>
      </c>
      <c r="R30" s="263">
        <v>26</v>
      </c>
      <c r="S30" s="263">
        <v>49</v>
      </c>
      <c r="T30" s="263">
        <v>9</v>
      </c>
      <c r="U30" s="263"/>
    </row>
    <row r="31" spans="1:21" ht="12.75">
      <c r="A31" s="10">
        <f>MATCH(K31,$K$3:K30,0)</f>
        <v>6</v>
      </c>
      <c r="B31" s="88"/>
      <c r="C31" s="223"/>
      <c r="D31" s="112">
        <f t="shared" si="0"/>
        <v>0</v>
      </c>
      <c r="E31" s="2" t="e">
        <f t="shared" si="2"/>
        <v>#N/A</v>
      </c>
      <c r="F31" s="95">
        <v>27</v>
      </c>
      <c r="G31" s="3" t="e">
        <f>VLOOKUP($K31,Startovka!$E$3:$J$292,3,FALSE())</f>
        <v>#N/A</v>
      </c>
      <c r="H31" s="4" t="e">
        <f>VLOOKUP($K31,Startovka!$E$3:$J$292,4,FALSE())</f>
        <v>#N/A</v>
      </c>
      <c r="I31" s="89" t="e">
        <f>VLOOKUP($K31,Startovka!$E$3:$J$292,6,FALSE())</f>
        <v>#N/A</v>
      </c>
      <c r="J31" s="4" t="e">
        <f>VLOOKUP($K31,Startovka!$E$3:$J$292,5,FALSE())</f>
        <v>#N/A</v>
      </c>
      <c r="K31" s="4">
        <f t="shared" si="3"/>
        <v>0</v>
      </c>
      <c r="L31" s="4">
        <f>COUNTIF(J$4:J31,J31)</f>
        <v>27</v>
      </c>
      <c r="M31" s="114">
        <f t="shared" si="1"/>
        <v>0</v>
      </c>
      <c r="N31" s="114">
        <f t="shared" si="6"/>
        <v>0</v>
      </c>
      <c r="O31" s="96" t="e">
        <f t="shared" si="4"/>
        <v>#N/A</v>
      </c>
      <c r="P31" t="e">
        <f t="shared" si="5"/>
        <v>#N/A</v>
      </c>
      <c r="Q31">
        <f>COUNTIF(P$5:P31,P31)</f>
        <v>27</v>
      </c>
      <c r="R31" s="263">
        <v>27</v>
      </c>
      <c r="S31" s="263">
        <v>48</v>
      </c>
      <c r="T31" s="263">
        <v>8</v>
      </c>
      <c r="U31" s="263"/>
    </row>
    <row r="32" spans="1:21" ht="12.75">
      <c r="A32" s="10">
        <f>MATCH(K32,$K$3:K31,0)</f>
        <v>6</v>
      </c>
      <c r="B32" s="88"/>
      <c r="C32" s="223"/>
      <c r="D32" s="112">
        <f t="shared" si="0"/>
        <v>0</v>
      </c>
      <c r="E32" s="2" t="e">
        <f t="shared" si="2"/>
        <v>#N/A</v>
      </c>
      <c r="F32" s="95">
        <v>28</v>
      </c>
      <c r="G32" s="3" t="e">
        <f>VLOOKUP($K32,Startovka!$E$3:$J$292,3,FALSE())</f>
        <v>#N/A</v>
      </c>
      <c r="H32" s="4" t="e">
        <f>VLOOKUP($K32,Startovka!$E$3:$J$292,4,FALSE())</f>
        <v>#N/A</v>
      </c>
      <c r="I32" s="89" t="e">
        <f>VLOOKUP($K32,Startovka!$E$3:$J$292,6,FALSE())</f>
        <v>#N/A</v>
      </c>
      <c r="J32" s="4" t="e">
        <f>VLOOKUP($K32,Startovka!$E$3:$J$292,5,FALSE())</f>
        <v>#N/A</v>
      </c>
      <c r="K32" s="4">
        <f t="shared" si="3"/>
        <v>0</v>
      </c>
      <c r="L32" s="4">
        <f>COUNTIF(J$4:J32,J32)</f>
        <v>28</v>
      </c>
      <c r="M32" s="114">
        <f t="shared" si="1"/>
        <v>0</v>
      </c>
      <c r="N32" s="114">
        <f t="shared" si="6"/>
        <v>0</v>
      </c>
      <c r="O32" s="96" t="e">
        <f t="shared" si="4"/>
        <v>#N/A</v>
      </c>
      <c r="P32" t="e">
        <f t="shared" si="5"/>
        <v>#N/A</v>
      </c>
      <c r="Q32">
        <f>COUNTIF(P$5:P32,P32)</f>
        <v>28</v>
      </c>
      <c r="R32" s="263">
        <v>28</v>
      </c>
      <c r="S32" s="263">
        <v>47</v>
      </c>
      <c r="T32" s="263">
        <v>7</v>
      </c>
      <c r="U32" s="263"/>
    </row>
    <row r="33" spans="1:21" ht="12.75">
      <c r="A33" s="10">
        <f>MATCH(K33,$K$3:K32,0)</f>
        <v>6</v>
      </c>
      <c r="B33" s="88"/>
      <c r="C33" s="223"/>
      <c r="D33" s="112">
        <f t="shared" si="0"/>
        <v>0</v>
      </c>
      <c r="E33" s="2" t="e">
        <f t="shared" si="2"/>
        <v>#N/A</v>
      </c>
      <c r="F33" s="95">
        <v>29</v>
      </c>
      <c r="G33" s="3" t="e">
        <f>VLOOKUP($K33,Startovka!$E$3:$J$292,3,FALSE())</f>
        <v>#N/A</v>
      </c>
      <c r="H33" s="4" t="e">
        <f>VLOOKUP($K33,Startovka!$E$3:$J$292,4,FALSE())</f>
        <v>#N/A</v>
      </c>
      <c r="I33" s="89" t="e">
        <f>VLOOKUP($K33,Startovka!$E$3:$J$292,6,FALSE())</f>
        <v>#N/A</v>
      </c>
      <c r="J33" s="4" t="e">
        <f>VLOOKUP($K33,Startovka!$E$3:$J$292,5,FALSE())</f>
        <v>#N/A</v>
      </c>
      <c r="K33" s="4">
        <f t="shared" si="3"/>
        <v>0</v>
      </c>
      <c r="L33" s="4">
        <f>COUNTIF(J$4:J33,J33)</f>
        <v>29</v>
      </c>
      <c r="M33" s="114">
        <f t="shared" si="1"/>
        <v>0</v>
      </c>
      <c r="N33" s="114">
        <f t="shared" si="6"/>
        <v>0</v>
      </c>
      <c r="O33" s="96" t="e">
        <f t="shared" si="4"/>
        <v>#N/A</v>
      </c>
      <c r="P33" t="e">
        <f t="shared" si="5"/>
        <v>#N/A</v>
      </c>
      <c r="Q33">
        <f>COUNTIF(P$5:P33,P33)</f>
        <v>29</v>
      </c>
      <c r="R33" s="263">
        <v>29</v>
      </c>
      <c r="S33" s="263">
        <v>46</v>
      </c>
      <c r="T33" s="263">
        <v>6</v>
      </c>
      <c r="U33" s="263"/>
    </row>
    <row r="34" spans="1:21" ht="12.75">
      <c r="A34" s="10">
        <f>MATCH(K34,$K$3:K33,0)</f>
        <v>6</v>
      </c>
      <c r="B34" s="88"/>
      <c r="C34" s="223"/>
      <c r="D34" s="112">
        <f t="shared" si="0"/>
        <v>0</v>
      </c>
      <c r="E34" s="2" t="e">
        <f t="shared" si="2"/>
        <v>#N/A</v>
      </c>
      <c r="F34" s="95">
        <v>30</v>
      </c>
      <c r="G34" s="3" t="e">
        <f>VLOOKUP($K34,Startovka!$E$3:$J$292,3,FALSE())</f>
        <v>#N/A</v>
      </c>
      <c r="H34" s="4" t="e">
        <f>VLOOKUP($K34,Startovka!$E$3:$J$292,4,FALSE())</f>
        <v>#N/A</v>
      </c>
      <c r="I34" s="89" t="e">
        <f>VLOOKUP($K34,Startovka!$E$3:$J$292,6,FALSE())</f>
        <v>#N/A</v>
      </c>
      <c r="J34" s="4" t="e">
        <f>VLOOKUP($K34,Startovka!$E$3:$J$292,5,FALSE())</f>
        <v>#N/A</v>
      </c>
      <c r="K34" s="4">
        <f t="shared" si="3"/>
        <v>0</v>
      </c>
      <c r="L34" s="4">
        <f>COUNTIF(J$4:J34,J34)</f>
        <v>30</v>
      </c>
      <c r="M34" s="114">
        <f t="shared" si="1"/>
        <v>0</v>
      </c>
      <c r="N34" s="114">
        <f t="shared" si="6"/>
        <v>0</v>
      </c>
      <c r="O34" s="96" t="e">
        <f t="shared" si="4"/>
        <v>#N/A</v>
      </c>
      <c r="P34" t="e">
        <f t="shared" si="5"/>
        <v>#N/A</v>
      </c>
      <c r="Q34">
        <f>COUNTIF(P$5:P34,P34)</f>
        <v>30</v>
      </c>
      <c r="R34" s="263">
        <v>30</v>
      </c>
      <c r="S34" s="263">
        <v>45</v>
      </c>
      <c r="T34" s="263">
        <v>5</v>
      </c>
      <c r="U34" s="263"/>
    </row>
    <row r="35" spans="1:21" ht="12.75">
      <c r="A35" s="10">
        <f>MATCH(K35,$K$3:K34,0)</f>
        <v>6</v>
      </c>
      <c r="B35" s="88"/>
      <c r="C35" s="223"/>
      <c r="D35" s="112">
        <f t="shared" si="0"/>
        <v>0</v>
      </c>
      <c r="E35" s="2" t="e">
        <f t="shared" si="2"/>
        <v>#N/A</v>
      </c>
      <c r="F35" s="95">
        <v>31</v>
      </c>
      <c r="G35" s="3" t="e">
        <f>VLOOKUP($K35,Startovka!$E$3:$J$292,3,FALSE())</f>
        <v>#N/A</v>
      </c>
      <c r="H35" s="4" t="e">
        <f>VLOOKUP($K35,Startovka!$E$3:$J$292,4,FALSE())</f>
        <v>#N/A</v>
      </c>
      <c r="I35" s="89" t="e">
        <f>VLOOKUP($K35,Startovka!$E$3:$J$292,6,FALSE())</f>
        <v>#N/A</v>
      </c>
      <c r="J35" s="4" t="e">
        <f>VLOOKUP($K35,Startovka!$E$3:$J$292,5,FALSE())</f>
        <v>#N/A</v>
      </c>
      <c r="K35" s="4">
        <f t="shared" si="3"/>
        <v>0</v>
      </c>
      <c r="L35" s="4">
        <f>COUNTIF(J$4:J35,J35)</f>
        <v>31</v>
      </c>
      <c r="M35" s="114">
        <f t="shared" si="1"/>
        <v>0</v>
      </c>
      <c r="N35" s="114">
        <f t="shared" si="6"/>
        <v>0</v>
      </c>
      <c r="O35" s="96" t="e">
        <f t="shared" si="4"/>
        <v>#N/A</v>
      </c>
      <c r="P35" t="e">
        <f t="shared" si="5"/>
        <v>#N/A</v>
      </c>
      <c r="Q35">
        <f>COUNTIF(P$5:P35,P35)</f>
        <v>31</v>
      </c>
      <c r="R35" s="263">
        <v>31</v>
      </c>
      <c r="S35" s="263">
        <v>44</v>
      </c>
      <c r="T35" s="263">
        <v>4</v>
      </c>
      <c r="U35" s="263"/>
    </row>
    <row r="36" spans="1:21" ht="12.75">
      <c r="A36" s="10">
        <f>MATCH(K36,$K$3:K35,0)</f>
        <v>6</v>
      </c>
      <c r="B36" s="88"/>
      <c r="C36" s="223"/>
      <c r="D36" s="112">
        <f aca="true" t="shared" si="7" ref="D36:D67">M36</f>
        <v>0</v>
      </c>
      <c r="E36" s="2" t="e">
        <f t="shared" si="2"/>
        <v>#N/A</v>
      </c>
      <c r="F36" s="95">
        <v>32</v>
      </c>
      <c r="G36" s="3" t="e">
        <f>VLOOKUP($K36,Startovka!$E$3:$J$292,3,FALSE())</f>
        <v>#N/A</v>
      </c>
      <c r="H36" s="4" t="e">
        <f>VLOOKUP($K36,Startovka!$E$3:$J$292,4,FALSE())</f>
        <v>#N/A</v>
      </c>
      <c r="I36" s="89" t="e">
        <f>VLOOKUP($K36,Startovka!$E$3:$J$292,6,FALSE())</f>
        <v>#N/A</v>
      </c>
      <c r="J36" s="4" t="e">
        <f>VLOOKUP($K36,Startovka!$E$3:$J$292,5,FALSE())</f>
        <v>#N/A</v>
      </c>
      <c r="K36" s="4">
        <f t="shared" si="3"/>
        <v>0</v>
      </c>
      <c r="L36" s="4">
        <f>COUNTIF(J$4:J36,J36)</f>
        <v>32</v>
      </c>
      <c r="M36" s="114">
        <f aca="true" t="shared" si="8" ref="M36:M67">C36-$C$4</f>
        <v>0</v>
      </c>
      <c r="N36" s="114">
        <f t="shared" si="6"/>
        <v>0</v>
      </c>
      <c r="O36" s="96" t="e">
        <f t="shared" si="4"/>
        <v>#N/A</v>
      </c>
      <c r="P36" t="e">
        <f t="shared" si="5"/>
        <v>#N/A</v>
      </c>
      <c r="Q36">
        <f>COUNTIF(P$5:P36,P36)</f>
        <v>32</v>
      </c>
      <c r="R36" s="263">
        <v>32</v>
      </c>
      <c r="S36" s="263">
        <v>43</v>
      </c>
      <c r="T36" s="263">
        <v>3</v>
      </c>
      <c r="U36" s="263"/>
    </row>
    <row r="37" spans="1:21" ht="12.75">
      <c r="A37" s="10">
        <f>MATCH(K37,$K$3:K36,0)</f>
        <v>6</v>
      </c>
      <c r="B37" s="88"/>
      <c r="C37" s="223"/>
      <c r="D37" s="112">
        <f t="shared" si="7"/>
        <v>0</v>
      </c>
      <c r="E37" s="2" t="e">
        <f aca="true" t="shared" si="9" ref="E37:E68">CONCATENATE(TEXT(L37,0),"  ",J37)</f>
        <v>#N/A</v>
      </c>
      <c r="F37" s="95">
        <v>33</v>
      </c>
      <c r="G37" s="3" t="e">
        <f>VLOOKUP($K37,Startovka!$E$3:$J$292,3,FALSE())</f>
        <v>#N/A</v>
      </c>
      <c r="H37" s="4" t="e">
        <f>VLOOKUP($K37,Startovka!$E$3:$J$292,4,FALSE())</f>
        <v>#N/A</v>
      </c>
      <c r="I37" s="89" t="e">
        <f>VLOOKUP($K37,Startovka!$E$3:$J$292,6,FALSE())</f>
        <v>#N/A</v>
      </c>
      <c r="J37" s="4" t="e">
        <f>VLOOKUP($K37,Startovka!$E$3:$J$292,5,FALSE())</f>
        <v>#N/A</v>
      </c>
      <c r="K37" s="4">
        <f aca="true" t="shared" si="10" ref="K37:K68">VALUE(B37)</f>
        <v>0</v>
      </c>
      <c r="L37" s="4">
        <f>COUNTIF(J$4:J37,J37)</f>
        <v>33</v>
      </c>
      <c r="M37" s="114">
        <f t="shared" si="8"/>
        <v>0</v>
      </c>
      <c r="N37" s="114">
        <f t="shared" si="6"/>
        <v>0</v>
      </c>
      <c r="O37" s="96" t="e">
        <f aca="true" t="shared" si="11" ref="O37:O68">IF(P37="M",VLOOKUP(Q37,$R$5:$T$79,2,FALSE),VLOOKUP(Q37,$R$5:$T$79,3,FALSE))</f>
        <v>#N/A</v>
      </c>
      <c r="P37" t="e">
        <f aca="true" t="shared" si="12" ref="P37:P68">LEFT(J37,1)</f>
        <v>#N/A</v>
      </c>
      <c r="Q37">
        <f>COUNTIF(P$5:P37,P37)</f>
        <v>33</v>
      </c>
      <c r="R37" s="263">
        <v>33</v>
      </c>
      <c r="S37" s="263">
        <v>42</v>
      </c>
      <c r="T37" s="263">
        <v>2</v>
      </c>
      <c r="U37" s="263"/>
    </row>
    <row r="38" spans="1:21" ht="12.75">
      <c r="A38" s="10">
        <f>MATCH(K38,$K$3:K37,0)</f>
        <v>6</v>
      </c>
      <c r="B38" s="88"/>
      <c r="C38" s="223"/>
      <c r="D38" s="112">
        <f t="shared" si="7"/>
        <v>0</v>
      </c>
      <c r="E38" s="2" t="e">
        <f t="shared" si="9"/>
        <v>#N/A</v>
      </c>
      <c r="F38" s="95">
        <v>34</v>
      </c>
      <c r="G38" s="3" t="e">
        <f>VLOOKUP($K38,Startovka!$E$3:$J$292,3,FALSE())</f>
        <v>#N/A</v>
      </c>
      <c r="H38" s="4" t="e">
        <f>VLOOKUP($K38,Startovka!$E$3:$J$292,4,FALSE())</f>
        <v>#N/A</v>
      </c>
      <c r="I38" s="89" t="e">
        <f>VLOOKUP($K38,Startovka!$E$3:$J$292,6,FALSE())</f>
        <v>#N/A</v>
      </c>
      <c r="J38" s="4" t="e">
        <f>VLOOKUP($K38,Startovka!$E$3:$J$292,5,FALSE())</f>
        <v>#N/A</v>
      </c>
      <c r="K38" s="4">
        <f t="shared" si="10"/>
        <v>0</v>
      </c>
      <c r="L38" s="4">
        <f>COUNTIF(J$4:J38,J38)</f>
        <v>34</v>
      </c>
      <c r="M38" s="114">
        <f t="shared" si="8"/>
        <v>0</v>
      </c>
      <c r="N38" s="114">
        <f aca="true" t="shared" si="13" ref="N38:N69">M38-$M$5</f>
        <v>0</v>
      </c>
      <c r="O38" s="96" t="e">
        <f t="shared" si="11"/>
        <v>#N/A</v>
      </c>
      <c r="P38" t="e">
        <f t="shared" si="12"/>
        <v>#N/A</v>
      </c>
      <c r="Q38">
        <f>COUNTIF(P$5:P38,P38)</f>
        <v>34</v>
      </c>
      <c r="R38" s="263">
        <v>34</v>
      </c>
      <c r="S38" s="263">
        <v>41</v>
      </c>
      <c r="T38" s="263">
        <v>1</v>
      </c>
      <c r="U38" s="263"/>
    </row>
    <row r="39" spans="1:21" ht="12.75">
      <c r="A39" s="10">
        <f>MATCH(K39,$K$3:K38,0)</f>
        <v>6</v>
      </c>
      <c r="B39" s="88"/>
      <c r="C39" s="223"/>
      <c r="D39" s="112">
        <f t="shared" si="7"/>
        <v>0</v>
      </c>
      <c r="E39" s="2" t="e">
        <f t="shared" si="9"/>
        <v>#N/A</v>
      </c>
      <c r="F39" s="95">
        <v>35</v>
      </c>
      <c r="G39" s="3" t="e">
        <f>VLOOKUP($K39,Startovka!$E$3:$J$292,3,FALSE())</f>
        <v>#N/A</v>
      </c>
      <c r="H39" s="4" t="e">
        <f>VLOOKUP($K39,Startovka!$E$3:$J$292,4,FALSE())</f>
        <v>#N/A</v>
      </c>
      <c r="I39" s="89" t="e">
        <f>VLOOKUP($K39,Startovka!$E$3:$J$292,6,FALSE())</f>
        <v>#N/A</v>
      </c>
      <c r="J39" s="4" t="e">
        <f>VLOOKUP($K39,Startovka!$E$3:$J$292,5,FALSE())</f>
        <v>#N/A</v>
      </c>
      <c r="K39" s="4">
        <f t="shared" si="10"/>
        <v>0</v>
      </c>
      <c r="L39" s="4">
        <f>COUNTIF(J$4:J39,J39)</f>
        <v>35</v>
      </c>
      <c r="M39" s="114">
        <f t="shared" si="8"/>
        <v>0</v>
      </c>
      <c r="N39" s="114">
        <f t="shared" si="13"/>
        <v>0</v>
      </c>
      <c r="O39" s="96" t="e">
        <f t="shared" si="11"/>
        <v>#N/A</v>
      </c>
      <c r="P39" t="e">
        <f t="shared" si="12"/>
        <v>#N/A</v>
      </c>
      <c r="Q39">
        <f>COUNTIF(P$5:P39,P39)</f>
        <v>35</v>
      </c>
      <c r="R39" s="263">
        <v>35</v>
      </c>
      <c r="S39" s="263">
        <v>40</v>
      </c>
      <c r="T39" s="263"/>
      <c r="U39" s="263"/>
    </row>
    <row r="40" spans="1:21" ht="12.75">
      <c r="A40" s="10">
        <f>MATCH(K40,$K$3:K39,0)</f>
        <v>6</v>
      </c>
      <c r="B40" s="88"/>
      <c r="C40" s="223"/>
      <c r="D40" s="112">
        <f t="shared" si="7"/>
        <v>0</v>
      </c>
      <c r="E40" s="2" t="e">
        <f t="shared" si="9"/>
        <v>#N/A</v>
      </c>
      <c r="F40" s="95">
        <v>36</v>
      </c>
      <c r="G40" s="3" t="e">
        <f>VLOOKUP($K40,Startovka!$E$3:$J$292,3,FALSE())</f>
        <v>#N/A</v>
      </c>
      <c r="H40" s="4" t="e">
        <f>VLOOKUP($K40,Startovka!$E$3:$J$292,4,FALSE())</f>
        <v>#N/A</v>
      </c>
      <c r="I40" s="89" t="e">
        <f>VLOOKUP($K40,Startovka!$E$3:$J$292,6,FALSE())</f>
        <v>#N/A</v>
      </c>
      <c r="J40" s="4" t="e">
        <f>VLOOKUP($K40,Startovka!$E$3:$J$292,5,FALSE())</f>
        <v>#N/A</v>
      </c>
      <c r="K40" s="4">
        <f t="shared" si="10"/>
        <v>0</v>
      </c>
      <c r="L40" s="4">
        <f>COUNTIF(J$4:J40,J40)</f>
        <v>36</v>
      </c>
      <c r="M40" s="114">
        <f t="shared" si="8"/>
        <v>0</v>
      </c>
      <c r="N40" s="114">
        <f t="shared" si="13"/>
        <v>0</v>
      </c>
      <c r="O40" s="96" t="e">
        <f t="shared" si="11"/>
        <v>#N/A</v>
      </c>
      <c r="P40" t="e">
        <f t="shared" si="12"/>
        <v>#N/A</v>
      </c>
      <c r="Q40">
        <f>COUNTIF(P$5:P40,P40)</f>
        <v>36</v>
      </c>
      <c r="R40" s="263">
        <v>36</v>
      </c>
      <c r="S40" s="263">
        <v>39</v>
      </c>
      <c r="T40" s="263"/>
      <c r="U40" s="263"/>
    </row>
    <row r="41" spans="1:21" ht="12.75">
      <c r="A41" s="10">
        <f>MATCH(K41,$K$3:K40,0)</f>
        <v>6</v>
      </c>
      <c r="B41" s="88"/>
      <c r="C41" s="223"/>
      <c r="D41" s="112">
        <f t="shared" si="7"/>
        <v>0</v>
      </c>
      <c r="E41" s="2" t="e">
        <f t="shared" si="9"/>
        <v>#N/A</v>
      </c>
      <c r="F41" s="95">
        <v>37</v>
      </c>
      <c r="G41" s="3" t="e">
        <f>VLOOKUP($K41,Startovka!$E$3:$J$292,3,FALSE())</f>
        <v>#N/A</v>
      </c>
      <c r="H41" s="4" t="e">
        <f>VLOOKUP($K41,Startovka!$E$3:$J$292,4,FALSE())</f>
        <v>#N/A</v>
      </c>
      <c r="I41" s="89" t="e">
        <f>VLOOKUP($K41,Startovka!$E$3:$J$292,6,FALSE())</f>
        <v>#N/A</v>
      </c>
      <c r="J41" s="4" t="e">
        <f>VLOOKUP($K41,Startovka!$E$3:$J$292,5,FALSE())</f>
        <v>#N/A</v>
      </c>
      <c r="K41" s="4">
        <f t="shared" si="10"/>
        <v>0</v>
      </c>
      <c r="L41" s="4">
        <f>COUNTIF(J$4:J41,J41)</f>
        <v>37</v>
      </c>
      <c r="M41" s="114">
        <f t="shared" si="8"/>
        <v>0</v>
      </c>
      <c r="N41" s="114">
        <f t="shared" si="13"/>
        <v>0</v>
      </c>
      <c r="O41" s="96" t="e">
        <f t="shared" si="11"/>
        <v>#N/A</v>
      </c>
      <c r="P41" t="e">
        <f t="shared" si="12"/>
        <v>#N/A</v>
      </c>
      <c r="Q41">
        <f>COUNTIF(P$5:P41,P41)</f>
        <v>37</v>
      </c>
      <c r="R41" s="263">
        <v>37</v>
      </c>
      <c r="S41" s="263">
        <v>38</v>
      </c>
      <c r="T41" s="263"/>
      <c r="U41" s="263"/>
    </row>
    <row r="42" spans="1:21" ht="12.75">
      <c r="A42" s="10">
        <f>MATCH(K42,$K$3:K41,0)</f>
        <v>6</v>
      </c>
      <c r="B42" s="88"/>
      <c r="C42" s="223"/>
      <c r="D42" s="112">
        <f t="shared" si="7"/>
        <v>0</v>
      </c>
      <c r="E42" s="2" t="e">
        <f t="shared" si="9"/>
        <v>#N/A</v>
      </c>
      <c r="F42" s="95">
        <v>38</v>
      </c>
      <c r="G42" s="3" t="e">
        <f>VLOOKUP($K42,Startovka!$E$3:$J$292,3,FALSE())</f>
        <v>#N/A</v>
      </c>
      <c r="H42" s="4" t="e">
        <f>VLOOKUP($K42,Startovka!$E$3:$J$292,4,FALSE())</f>
        <v>#N/A</v>
      </c>
      <c r="I42" s="89" t="e">
        <f>VLOOKUP($K42,Startovka!$E$3:$J$292,6,FALSE())</f>
        <v>#N/A</v>
      </c>
      <c r="J42" s="4" t="e">
        <f>VLOOKUP($K42,Startovka!$E$3:$J$292,5,FALSE())</f>
        <v>#N/A</v>
      </c>
      <c r="K42" s="4">
        <f t="shared" si="10"/>
        <v>0</v>
      </c>
      <c r="L42" s="4">
        <f>COUNTIF(J$4:J42,J42)</f>
        <v>38</v>
      </c>
      <c r="M42" s="114">
        <f t="shared" si="8"/>
        <v>0</v>
      </c>
      <c r="N42" s="114">
        <f t="shared" si="13"/>
        <v>0</v>
      </c>
      <c r="O42" s="96" t="e">
        <f t="shared" si="11"/>
        <v>#N/A</v>
      </c>
      <c r="P42" t="e">
        <f t="shared" si="12"/>
        <v>#N/A</v>
      </c>
      <c r="Q42">
        <f>COUNTIF(P$5:P42,P42)</f>
        <v>38</v>
      </c>
      <c r="R42" s="263">
        <v>38</v>
      </c>
      <c r="S42" s="263">
        <v>37</v>
      </c>
      <c r="T42" s="263"/>
      <c r="U42" s="263"/>
    </row>
    <row r="43" spans="1:21" ht="12.75">
      <c r="A43" s="10">
        <f>MATCH(K43,$K$3:K42,0)</f>
        <v>6</v>
      </c>
      <c r="B43" s="88"/>
      <c r="C43" s="223"/>
      <c r="D43" s="112">
        <f t="shared" si="7"/>
        <v>0</v>
      </c>
      <c r="E43" s="2" t="e">
        <f t="shared" si="9"/>
        <v>#N/A</v>
      </c>
      <c r="F43" s="95">
        <v>39</v>
      </c>
      <c r="G43" s="3" t="e">
        <f>VLOOKUP($K43,Startovka!$E$3:$J$292,3,FALSE())</f>
        <v>#N/A</v>
      </c>
      <c r="H43" s="4" t="e">
        <f>VLOOKUP($K43,Startovka!$E$3:$J$292,4,FALSE())</f>
        <v>#N/A</v>
      </c>
      <c r="I43" s="89" t="e">
        <f>VLOOKUP($K43,Startovka!$E$3:$J$292,6,FALSE())</f>
        <v>#N/A</v>
      </c>
      <c r="J43" s="4" t="e">
        <f>VLOOKUP($K43,Startovka!$E$3:$J$292,5,FALSE())</f>
        <v>#N/A</v>
      </c>
      <c r="K43" s="4">
        <f t="shared" si="10"/>
        <v>0</v>
      </c>
      <c r="L43" s="4">
        <f>COUNTIF(J$4:J43,J43)</f>
        <v>39</v>
      </c>
      <c r="M43" s="114">
        <f t="shared" si="8"/>
        <v>0</v>
      </c>
      <c r="N43" s="114">
        <f t="shared" si="13"/>
        <v>0</v>
      </c>
      <c r="O43" s="96" t="e">
        <f t="shared" si="11"/>
        <v>#N/A</v>
      </c>
      <c r="P43" t="e">
        <f t="shared" si="12"/>
        <v>#N/A</v>
      </c>
      <c r="Q43">
        <f>COUNTIF(P$5:P43,P43)</f>
        <v>39</v>
      </c>
      <c r="R43" s="263">
        <v>39</v>
      </c>
      <c r="S43" s="263">
        <v>36</v>
      </c>
      <c r="T43" s="263"/>
      <c r="U43" s="263"/>
    </row>
    <row r="44" spans="1:21" ht="12.75">
      <c r="A44" s="10">
        <f>MATCH(K44,$K$3:K43,0)</f>
        <v>6</v>
      </c>
      <c r="B44" s="88"/>
      <c r="C44" s="223"/>
      <c r="D44" s="112">
        <f t="shared" si="7"/>
        <v>0</v>
      </c>
      <c r="E44" s="2" t="e">
        <f t="shared" si="9"/>
        <v>#N/A</v>
      </c>
      <c r="F44" s="95">
        <v>40</v>
      </c>
      <c r="G44" s="3" t="e">
        <f>VLOOKUP($K44,Startovka!$E$3:$J$292,3,FALSE())</f>
        <v>#N/A</v>
      </c>
      <c r="H44" s="4" t="e">
        <f>VLOOKUP($K44,Startovka!$E$3:$J$292,4,FALSE())</f>
        <v>#N/A</v>
      </c>
      <c r="I44" s="89" t="e">
        <f>VLOOKUP($K44,Startovka!$E$3:$J$292,6,FALSE())</f>
        <v>#N/A</v>
      </c>
      <c r="J44" s="4" t="e">
        <f>VLOOKUP($K44,Startovka!$E$3:$J$292,5,FALSE())</f>
        <v>#N/A</v>
      </c>
      <c r="K44" s="4">
        <f t="shared" si="10"/>
        <v>0</v>
      </c>
      <c r="L44" s="4">
        <f>COUNTIF(J$4:J44,J44)</f>
        <v>40</v>
      </c>
      <c r="M44" s="114">
        <f t="shared" si="8"/>
        <v>0</v>
      </c>
      <c r="N44" s="114">
        <f t="shared" si="13"/>
        <v>0</v>
      </c>
      <c r="O44" s="96" t="e">
        <f t="shared" si="11"/>
        <v>#N/A</v>
      </c>
      <c r="P44" t="e">
        <f t="shared" si="12"/>
        <v>#N/A</v>
      </c>
      <c r="Q44">
        <f>COUNTIF(P$5:P44,P44)</f>
        <v>40</v>
      </c>
      <c r="R44" s="263">
        <v>40</v>
      </c>
      <c r="S44" s="263">
        <v>35</v>
      </c>
      <c r="T44" s="263"/>
      <c r="U44" s="263"/>
    </row>
    <row r="45" spans="1:21" ht="12.75">
      <c r="A45" s="10">
        <f>MATCH(K45,$K$3:K44,0)</f>
        <v>6</v>
      </c>
      <c r="B45" s="88"/>
      <c r="C45" s="223"/>
      <c r="D45" s="112">
        <f t="shared" si="7"/>
        <v>0</v>
      </c>
      <c r="E45" s="2" t="e">
        <f t="shared" si="9"/>
        <v>#N/A</v>
      </c>
      <c r="F45" s="95">
        <v>41</v>
      </c>
      <c r="G45" s="3" t="e">
        <f>VLOOKUP($K45,Startovka!$E$3:$J$292,3,FALSE())</f>
        <v>#N/A</v>
      </c>
      <c r="H45" s="4" t="e">
        <f>VLOOKUP($K45,Startovka!$E$3:$J$292,4,FALSE())</f>
        <v>#N/A</v>
      </c>
      <c r="I45" s="89" t="e">
        <f>VLOOKUP($K45,Startovka!$E$3:$J$292,6,FALSE())</f>
        <v>#N/A</v>
      </c>
      <c r="J45" s="4" t="e">
        <f>VLOOKUP($K45,Startovka!$E$3:$J$292,5,FALSE())</f>
        <v>#N/A</v>
      </c>
      <c r="K45" s="4">
        <f t="shared" si="10"/>
        <v>0</v>
      </c>
      <c r="L45" s="4">
        <f>COUNTIF(J$4:J45,J45)</f>
        <v>41</v>
      </c>
      <c r="M45" s="114">
        <f t="shared" si="8"/>
        <v>0</v>
      </c>
      <c r="N45" s="114">
        <f t="shared" si="13"/>
        <v>0</v>
      </c>
      <c r="O45" s="96" t="e">
        <f t="shared" si="11"/>
        <v>#N/A</v>
      </c>
      <c r="P45" t="e">
        <f t="shared" si="12"/>
        <v>#N/A</v>
      </c>
      <c r="Q45">
        <f>COUNTIF(P$5:P45,P45)</f>
        <v>41</v>
      </c>
      <c r="R45" s="263">
        <v>41</v>
      </c>
      <c r="S45" s="263">
        <v>34</v>
      </c>
      <c r="T45" s="263"/>
      <c r="U45" s="263"/>
    </row>
    <row r="46" spans="1:21" ht="12.75">
      <c r="A46" s="10">
        <f>MATCH(K46,$K$3:K45,0)</f>
        <v>6</v>
      </c>
      <c r="B46" s="88"/>
      <c r="C46" s="223"/>
      <c r="D46" s="112">
        <f t="shared" si="7"/>
        <v>0</v>
      </c>
      <c r="E46" s="2" t="e">
        <f t="shared" si="9"/>
        <v>#N/A</v>
      </c>
      <c r="F46" s="95">
        <v>42</v>
      </c>
      <c r="G46" s="3" t="e">
        <f>VLOOKUP($K46,Startovka!$E$3:$J$292,3,FALSE())</f>
        <v>#N/A</v>
      </c>
      <c r="H46" s="4" t="e">
        <f>VLOOKUP($K46,Startovka!$E$3:$J$292,4,FALSE())</f>
        <v>#N/A</v>
      </c>
      <c r="I46" s="89" t="e">
        <f>VLOOKUP($K46,Startovka!$E$3:$J$292,6,FALSE())</f>
        <v>#N/A</v>
      </c>
      <c r="J46" s="4" t="e">
        <f>VLOOKUP($K46,Startovka!$E$3:$J$292,5,FALSE())</f>
        <v>#N/A</v>
      </c>
      <c r="K46" s="4">
        <f t="shared" si="10"/>
        <v>0</v>
      </c>
      <c r="L46" s="4">
        <f>COUNTIF(J$4:J46,J46)</f>
        <v>42</v>
      </c>
      <c r="M46" s="114">
        <f t="shared" si="8"/>
        <v>0</v>
      </c>
      <c r="N46" s="114">
        <f t="shared" si="13"/>
        <v>0</v>
      </c>
      <c r="O46" s="96" t="e">
        <f t="shared" si="11"/>
        <v>#N/A</v>
      </c>
      <c r="P46" t="e">
        <f t="shared" si="12"/>
        <v>#N/A</v>
      </c>
      <c r="Q46">
        <f>COUNTIF(P$5:P46,P46)</f>
        <v>42</v>
      </c>
      <c r="R46" s="263">
        <v>42</v>
      </c>
      <c r="S46" s="263">
        <v>33</v>
      </c>
      <c r="T46" s="263"/>
      <c r="U46" s="263"/>
    </row>
    <row r="47" spans="1:21" ht="12.75">
      <c r="A47" s="10">
        <f>MATCH(K47,$K$3:K46,0)</f>
        <v>6</v>
      </c>
      <c r="B47" s="88"/>
      <c r="C47" s="223"/>
      <c r="D47" s="112">
        <f t="shared" si="7"/>
        <v>0</v>
      </c>
      <c r="E47" s="2" t="e">
        <f t="shared" si="9"/>
        <v>#N/A</v>
      </c>
      <c r="F47" s="95">
        <v>43</v>
      </c>
      <c r="G47" s="3" t="e">
        <f>VLOOKUP($K47,Startovka!$E$3:$J$292,3,FALSE())</f>
        <v>#N/A</v>
      </c>
      <c r="H47" s="4" t="e">
        <f>VLOOKUP($K47,Startovka!$E$3:$J$292,4,FALSE())</f>
        <v>#N/A</v>
      </c>
      <c r="I47" s="89" t="e">
        <f>VLOOKUP($K47,Startovka!$E$3:$J$292,6,FALSE())</f>
        <v>#N/A</v>
      </c>
      <c r="J47" s="4" t="e">
        <f>VLOOKUP($K47,Startovka!$E$3:$J$292,5,FALSE())</f>
        <v>#N/A</v>
      </c>
      <c r="K47" s="4">
        <f t="shared" si="10"/>
        <v>0</v>
      </c>
      <c r="L47" s="4">
        <f>COUNTIF(J$4:J47,J47)</f>
        <v>43</v>
      </c>
      <c r="M47" s="114">
        <f t="shared" si="8"/>
        <v>0</v>
      </c>
      <c r="N47" s="114">
        <f t="shared" si="13"/>
        <v>0</v>
      </c>
      <c r="O47" s="96" t="e">
        <f t="shared" si="11"/>
        <v>#N/A</v>
      </c>
      <c r="P47" t="e">
        <f t="shared" si="12"/>
        <v>#N/A</v>
      </c>
      <c r="Q47">
        <f>COUNTIF(P$5:P47,P47)</f>
        <v>43</v>
      </c>
      <c r="R47" s="263">
        <v>43</v>
      </c>
      <c r="S47" s="263">
        <v>32</v>
      </c>
      <c r="T47" s="263"/>
      <c r="U47" s="263"/>
    </row>
    <row r="48" spans="1:21" ht="12.75">
      <c r="A48" s="10">
        <f>MATCH(K48,$K$3:K47,0)</f>
        <v>6</v>
      </c>
      <c r="B48" s="88"/>
      <c r="C48" s="223"/>
      <c r="D48" s="112">
        <f t="shared" si="7"/>
        <v>0</v>
      </c>
      <c r="E48" s="2" t="e">
        <f t="shared" si="9"/>
        <v>#N/A</v>
      </c>
      <c r="F48" s="95">
        <v>44</v>
      </c>
      <c r="G48" s="3" t="e">
        <f>VLOOKUP($K48,Startovka!$E$3:$J$292,3,FALSE())</f>
        <v>#N/A</v>
      </c>
      <c r="H48" s="4" t="e">
        <f>VLOOKUP($K48,Startovka!$E$3:$J$292,4,FALSE())</f>
        <v>#N/A</v>
      </c>
      <c r="I48" s="89" t="e">
        <f>VLOOKUP($K48,Startovka!$E$3:$J$292,6,FALSE())</f>
        <v>#N/A</v>
      </c>
      <c r="J48" s="4" t="e">
        <f>VLOOKUP($K48,Startovka!$E$3:$J$292,5,FALSE())</f>
        <v>#N/A</v>
      </c>
      <c r="K48" s="4">
        <f t="shared" si="10"/>
        <v>0</v>
      </c>
      <c r="L48" s="4">
        <f>COUNTIF(J$4:J48,J48)</f>
        <v>44</v>
      </c>
      <c r="M48" s="114">
        <f t="shared" si="8"/>
        <v>0</v>
      </c>
      <c r="N48" s="114">
        <f t="shared" si="13"/>
        <v>0</v>
      </c>
      <c r="O48" s="96" t="e">
        <f t="shared" si="11"/>
        <v>#N/A</v>
      </c>
      <c r="P48" t="e">
        <f t="shared" si="12"/>
        <v>#N/A</v>
      </c>
      <c r="Q48">
        <f>COUNTIF(P$5:P48,P48)</f>
        <v>44</v>
      </c>
      <c r="R48" s="263">
        <v>44</v>
      </c>
      <c r="S48" s="263">
        <v>31</v>
      </c>
      <c r="T48" s="263"/>
      <c r="U48" s="263"/>
    </row>
    <row r="49" spans="1:21" ht="12.75">
      <c r="A49" s="10">
        <f>MATCH(K49,$K$3:K48,0)</f>
        <v>6</v>
      </c>
      <c r="B49" s="88"/>
      <c r="C49" s="223"/>
      <c r="D49" s="112">
        <f t="shared" si="7"/>
        <v>0</v>
      </c>
      <c r="E49" s="2" t="e">
        <f t="shared" si="9"/>
        <v>#N/A</v>
      </c>
      <c r="F49" s="95">
        <v>45</v>
      </c>
      <c r="G49" s="3" t="e">
        <f>VLOOKUP($K49,Startovka!$E$3:$J$292,3,FALSE())</f>
        <v>#N/A</v>
      </c>
      <c r="H49" s="4" t="e">
        <f>VLOOKUP($K49,Startovka!$E$3:$J$292,4,FALSE())</f>
        <v>#N/A</v>
      </c>
      <c r="I49" s="89" t="e">
        <f>VLOOKUP($K49,Startovka!$E$3:$J$292,6,FALSE())</f>
        <v>#N/A</v>
      </c>
      <c r="J49" s="4" t="e">
        <f>VLOOKUP($K49,Startovka!$E$3:$J$292,5,FALSE())</f>
        <v>#N/A</v>
      </c>
      <c r="K49" s="4">
        <f t="shared" si="10"/>
        <v>0</v>
      </c>
      <c r="L49" s="4">
        <f>COUNTIF(J$4:J49,J49)</f>
        <v>45</v>
      </c>
      <c r="M49" s="114">
        <f t="shared" si="8"/>
        <v>0</v>
      </c>
      <c r="N49" s="114">
        <f t="shared" si="13"/>
        <v>0</v>
      </c>
      <c r="O49" s="96" t="e">
        <f t="shared" si="11"/>
        <v>#N/A</v>
      </c>
      <c r="P49" t="e">
        <f t="shared" si="12"/>
        <v>#N/A</v>
      </c>
      <c r="Q49">
        <f>COUNTIF(P$5:P49,P49)</f>
        <v>45</v>
      </c>
      <c r="R49" s="263">
        <v>45</v>
      </c>
      <c r="S49" s="263">
        <v>30</v>
      </c>
      <c r="T49" s="263"/>
      <c r="U49" s="263"/>
    </row>
    <row r="50" spans="1:21" ht="12.75">
      <c r="A50" s="10">
        <f>MATCH(K50,$K$3:K49,0)</f>
        <v>6</v>
      </c>
      <c r="B50" s="88"/>
      <c r="C50" s="223"/>
      <c r="D50" s="112">
        <f t="shared" si="7"/>
        <v>0</v>
      </c>
      <c r="E50" s="2" t="e">
        <f t="shared" si="9"/>
        <v>#N/A</v>
      </c>
      <c r="F50" s="95">
        <v>46</v>
      </c>
      <c r="G50" s="3" t="e">
        <f>VLOOKUP($K50,Startovka!$E$3:$J$292,3,FALSE())</f>
        <v>#N/A</v>
      </c>
      <c r="H50" s="4" t="e">
        <f>VLOOKUP($K50,Startovka!$E$3:$J$292,4,FALSE())</f>
        <v>#N/A</v>
      </c>
      <c r="I50" s="89" t="e">
        <f>VLOOKUP($K50,Startovka!$E$3:$J$292,6,FALSE())</f>
        <v>#N/A</v>
      </c>
      <c r="J50" s="4" t="e">
        <f>VLOOKUP($K50,Startovka!$E$3:$J$292,5,FALSE())</f>
        <v>#N/A</v>
      </c>
      <c r="K50" s="4">
        <f t="shared" si="10"/>
        <v>0</v>
      </c>
      <c r="L50" s="4">
        <f>COUNTIF(J$4:J50,J50)</f>
        <v>46</v>
      </c>
      <c r="M50" s="114">
        <f t="shared" si="8"/>
        <v>0</v>
      </c>
      <c r="N50" s="114">
        <f t="shared" si="13"/>
        <v>0</v>
      </c>
      <c r="O50" s="96" t="e">
        <f t="shared" si="11"/>
        <v>#N/A</v>
      </c>
      <c r="P50" t="e">
        <f t="shared" si="12"/>
        <v>#N/A</v>
      </c>
      <c r="Q50">
        <f>COUNTIF(P$5:P50,P50)</f>
        <v>46</v>
      </c>
      <c r="R50" s="263">
        <v>46</v>
      </c>
      <c r="S50" s="263">
        <v>29</v>
      </c>
      <c r="T50" s="263"/>
      <c r="U50" s="263"/>
    </row>
    <row r="51" spans="1:21" ht="12.75">
      <c r="A51" s="10">
        <f>MATCH(K51,$K$3:K50,0)</f>
        <v>6</v>
      </c>
      <c r="B51" s="88"/>
      <c r="C51" s="223"/>
      <c r="D51" s="112">
        <f t="shared" si="7"/>
        <v>0</v>
      </c>
      <c r="E51" s="2" t="e">
        <f t="shared" si="9"/>
        <v>#N/A</v>
      </c>
      <c r="F51" s="95">
        <v>47</v>
      </c>
      <c r="G51" s="3" t="e">
        <f>VLOOKUP($K51,Startovka!$E$3:$J$292,3,FALSE())</f>
        <v>#N/A</v>
      </c>
      <c r="H51" s="4" t="e">
        <f>VLOOKUP($K51,Startovka!$E$3:$J$292,4,FALSE())</f>
        <v>#N/A</v>
      </c>
      <c r="I51" s="89" t="e">
        <f>VLOOKUP($K51,Startovka!$E$3:$J$292,6,FALSE())</f>
        <v>#N/A</v>
      </c>
      <c r="J51" s="4" t="e">
        <f>VLOOKUP($K51,Startovka!$E$3:$J$292,5,FALSE())</f>
        <v>#N/A</v>
      </c>
      <c r="K51" s="4">
        <f t="shared" si="10"/>
        <v>0</v>
      </c>
      <c r="L51" s="4">
        <f>COUNTIF(J$4:J51,J51)</f>
        <v>47</v>
      </c>
      <c r="M51" s="114">
        <f t="shared" si="8"/>
        <v>0</v>
      </c>
      <c r="N51" s="114">
        <f t="shared" si="13"/>
        <v>0</v>
      </c>
      <c r="O51" s="96" t="e">
        <f t="shared" si="11"/>
        <v>#N/A</v>
      </c>
      <c r="P51" t="e">
        <f t="shared" si="12"/>
        <v>#N/A</v>
      </c>
      <c r="Q51">
        <f>COUNTIF(P$5:P51,P51)</f>
        <v>47</v>
      </c>
      <c r="R51" s="263">
        <v>47</v>
      </c>
      <c r="S51" s="263">
        <v>28</v>
      </c>
      <c r="T51" s="263"/>
      <c r="U51" s="263"/>
    </row>
    <row r="52" spans="1:21" ht="12.75">
      <c r="A52" s="10">
        <f>MATCH(K52,$K$3:K51,0)</f>
        <v>6</v>
      </c>
      <c r="B52" s="88"/>
      <c r="C52" s="223"/>
      <c r="D52" s="112">
        <f t="shared" si="7"/>
        <v>0</v>
      </c>
      <c r="E52" s="2" t="e">
        <f t="shared" si="9"/>
        <v>#N/A</v>
      </c>
      <c r="F52" s="95">
        <v>48</v>
      </c>
      <c r="G52" s="3" t="e">
        <f>VLOOKUP($K52,Startovka!$E$3:$J$292,3,FALSE())</f>
        <v>#N/A</v>
      </c>
      <c r="H52" s="4" t="e">
        <f>VLOOKUP($K52,Startovka!$E$3:$J$292,4,FALSE())</f>
        <v>#N/A</v>
      </c>
      <c r="I52" s="89" t="e">
        <f>VLOOKUP($K52,Startovka!$E$3:$J$292,6,FALSE())</f>
        <v>#N/A</v>
      </c>
      <c r="J52" s="4" t="e">
        <f>VLOOKUP($K52,Startovka!$E$3:$J$292,5,FALSE())</f>
        <v>#N/A</v>
      </c>
      <c r="K52" s="4">
        <f t="shared" si="10"/>
        <v>0</v>
      </c>
      <c r="L52" s="4">
        <f>COUNTIF(J$4:J52,J52)</f>
        <v>48</v>
      </c>
      <c r="M52" s="114">
        <f t="shared" si="8"/>
        <v>0</v>
      </c>
      <c r="N52" s="114">
        <f t="shared" si="13"/>
        <v>0</v>
      </c>
      <c r="O52" s="96" t="e">
        <f t="shared" si="11"/>
        <v>#N/A</v>
      </c>
      <c r="P52" t="e">
        <f t="shared" si="12"/>
        <v>#N/A</v>
      </c>
      <c r="Q52">
        <f>COUNTIF(P$5:P52,P52)</f>
        <v>48</v>
      </c>
      <c r="R52" s="263">
        <v>48</v>
      </c>
      <c r="S52" s="263">
        <v>27</v>
      </c>
      <c r="T52" s="263"/>
      <c r="U52" s="263"/>
    </row>
    <row r="53" spans="1:21" ht="12.75">
      <c r="A53" s="10">
        <f>MATCH(K53,$K$3:K52,0)</f>
        <v>6</v>
      </c>
      <c r="B53" s="88"/>
      <c r="C53" s="223"/>
      <c r="D53" s="112">
        <f t="shared" si="7"/>
        <v>0</v>
      </c>
      <c r="E53" s="2" t="e">
        <f t="shared" si="9"/>
        <v>#N/A</v>
      </c>
      <c r="F53" s="95">
        <v>49</v>
      </c>
      <c r="G53" s="3" t="e">
        <f>VLOOKUP($K53,Startovka!$E$3:$J$292,3,FALSE())</f>
        <v>#N/A</v>
      </c>
      <c r="H53" s="4" t="e">
        <f>VLOOKUP($K53,Startovka!$E$3:$J$292,4,FALSE())</f>
        <v>#N/A</v>
      </c>
      <c r="I53" s="89" t="e">
        <f>VLOOKUP($K53,Startovka!$E$3:$J$292,6,FALSE())</f>
        <v>#N/A</v>
      </c>
      <c r="J53" s="4" t="e">
        <f>VLOOKUP($K53,Startovka!$E$3:$J$292,5,FALSE())</f>
        <v>#N/A</v>
      </c>
      <c r="K53" s="4">
        <f t="shared" si="10"/>
        <v>0</v>
      </c>
      <c r="L53" s="4">
        <f>COUNTIF(J$4:J53,J53)</f>
        <v>49</v>
      </c>
      <c r="M53" s="114">
        <f t="shared" si="8"/>
        <v>0</v>
      </c>
      <c r="N53" s="114">
        <f t="shared" si="13"/>
        <v>0</v>
      </c>
      <c r="O53" s="96" t="e">
        <f t="shared" si="11"/>
        <v>#N/A</v>
      </c>
      <c r="P53" t="e">
        <f t="shared" si="12"/>
        <v>#N/A</v>
      </c>
      <c r="Q53">
        <f>COUNTIF(P$5:P53,P53)</f>
        <v>49</v>
      </c>
      <c r="R53" s="263">
        <v>49</v>
      </c>
      <c r="S53" s="263">
        <v>26</v>
      </c>
      <c r="T53" s="263"/>
      <c r="U53" s="263"/>
    </row>
    <row r="54" spans="1:21" ht="12.75">
      <c r="A54" s="10">
        <f>MATCH(K54,$K$3:K53,0)</f>
        <v>6</v>
      </c>
      <c r="B54" s="88"/>
      <c r="C54" s="223"/>
      <c r="D54" s="112">
        <f t="shared" si="7"/>
        <v>0</v>
      </c>
      <c r="E54" s="2" t="e">
        <f t="shared" si="9"/>
        <v>#N/A</v>
      </c>
      <c r="F54" s="95">
        <v>50</v>
      </c>
      <c r="G54" s="3" t="e">
        <f>VLOOKUP($K54,Startovka!$E$3:$J$292,3,FALSE())</f>
        <v>#N/A</v>
      </c>
      <c r="H54" s="4" t="e">
        <f>VLOOKUP($K54,Startovka!$E$3:$J$292,4,FALSE())</f>
        <v>#N/A</v>
      </c>
      <c r="I54" s="89" t="e">
        <f>VLOOKUP($K54,Startovka!$E$3:$J$292,6,FALSE())</f>
        <v>#N/A</v>
      </c>
      <c r="J54" s="4" t="e">
        <f>VLOOKUP($K54,Startovka!$E$3:$J$292,5,FALSE())</f>
        <v>#N/A</v>
      </c>
      <c r="K54" s="4">
        <f t="shared" si="10"/>
        <v>0</v>
      </c>
      <c r="L54" s="4">
        <f>COUNTIF(J$4:J54,J54)</f>
        <v>50</v>
      </c>
      <c r="M54" s="114">
        <f t="shared" si="8"/>
        <v>0</v>
      </c>
      <c r="N54" s="114">
        <f t="shared" si="13"/>
        <v>0</v>
      </c>
      <c r="O54" s="96" t="e">
        <f t="shared" si="11"/>
        <v>#N/A</v>
      </c>
      <c r="P54" t="e">
        <f t="shared" si="12"/>
        <v>#N/A</v>
      </c>
      <c r="Q54">
        <f>COUNTIF(P$5:P54,P54)</f>
        <v>50</v>
      </c>
      <c r="R54" s="263">
        <v>50</v>
      </c>
      <c r="S54" s="263">
        <v>25</v>
      </c>
      <c r="T54" s="263"/>
      <c r="U54" s="263"/>
    </row>
    <row r="55" spans="1:21" ht="12.75">
      <c r="A55" s="10">
        <f>MATCH(K55,$K$3:K54,0)</f>
        <v>6</v>
      </c>
      <c r="B55" s="88"/>
      <c r="C55" s="223"/>
      <c r="D55" s="112">
        <f t="shared" si="7"/>
        <v>0</v>
      </c>
      <c r="E55" s="2" t="e">
        <f t="shared" si="9"/>
        <v>#N/A</v>
      </c>
      <c r="F55" s="95">
        <v>51</v>
      </c>
      <c r="G55" s="3" t="e">
        <f>VLOOKUP($K55,Startovka!$E$3:$J$292,3,FALSE())</f>
        <v>#N/A</v>
      </c>
      <c r="H55" s="4" t="e">
        <f>VLOOKUP($K55,Startovka!$E$3:$J$292,4,FALSE())</f>
        <v>#N/A</v>
      </c>
      <c r="I55" s="89" t="e">
        <f>VLOOKUP($K55,Startovka!$E$3:$J$292,6,FALSE())</f>
        <v>#N/A</v>
      </c>
      <c r="J55" s="4" t="e">
        <f>VLOOKUP($K55,Startovka!$E$3:$J$292,5,FALSE())</f>
        <v>#N/A</v>
      </c>
      <c r="K55" s="4">
        <f t="shared" si="10"/>
        <v>0</v>
      </c>
      <c r="L55" s="4">
        <f>COUNTIF(J$4:J55,J55)</f>
        <v>51</v>
      </c>
      <c r="M55" s="114">
        <f t="shared" si="8"/>
        <v>0</v>
      </c>
      <c r="N55" s="114">
        <f t="shared" si="13"/>
        <v>0</v>
      </c>
      <c r="O55" s="96" t="e">
        <f t="shared" si="11"/>
        <v>#N/A</v>
      </c>
      <c r="P55" t="e">
        <f t="shared" si="12"/>
        <v>#N/A</v>
      </c>
      <c r="Q55">
        <f>COUNTIF(P$5:P55,P55)</f>
        <v>51</v>
      </c>
      <c r="R55" s="263">
        <v>51</v>
      </c>
      <c r="S55" s="263">
        <v>24</v>
      </c>
      <c r="T55" s="263"/>
      <c r="U55" s="263"/>
    </row>
    <row r="56" spans="1:21" ht="12.75">
      <c r="A56" s="10">
        <f>MATCH(K56,$K$3:K55,0)</f>
        <v>6</v>
      </c>
      <c r="B56" s="88"/>
      <c r="C56" s="223"/>
      <c r="D56" s="112">
        <f t="shared" si="7"/>
        <v>0</v>
      </c>
      <c r="E56" s="2" t="e">
        <f t="shared" si="9"/>
        <v>#N/A</v>
      </c>
      <c r="F56" s="95">
        <v>52</v>
      </c>
      <c r="G56" s="3" t="e">
        <f>VLOOKUP($K56,Startovka!$E$3:$J$292,3,FALSE())</f>
        <v>#N/A</v>
      </c>
      <c r="H56" s="4" t="e">
        <f>VLOOKUP($K56,Startovka!$E$3:$J$292,4,FALSE())</f>
        <v>#N/A</v>
      </c>
      <c r="I56" s="89" t="e">
        <f>VLOOKUP($K56,Startovka!$E$3:$J$292,6,FALSE())</f>
        <v>#N/A</v>
      </c>
      <c r="J56" s="4" t="e">
        <f>VLOOKUP($K56,Startovka!$E$3:$J$292,5,FALSE())</f>
        <v>#N/A</v>
      </c>
      <c r="K56" s="4">
        <f t="shared" si="10"/>
        <v>0</v>
      </c>
      <c r="L56" s="4">
        <f>COUNTIF(J$4:J56,J56)</f>
        <v>52</v>
      </c>
      <c r="M56" s="114">
        <f t="shared" si="8"/>
        <v>0</v>
      </c>
      <c r="N56" s="114">
        <f t="shared" si="13"/>
        <v>0</v>
      </c>
      <c r="O56" s="96" t="e">
        <f t="shared" si="11"/>
        <v>#N/A</v>
      </c>
      <c r="P56" t="e">
        <f t="shared" si="12"/>
        <v>#N/A</v>
      </c>
      <c r="Q56">
        <f>COUNTIF(P$5:P56,P56)</f>
        <v>52</v>
      </c>
      <c r="R56" s="263">
        <v>52</v>
      </c>
      <c r="S56" s="263">
        <v>23</v>
      </c>
      <c r="T56" s="263"/>
      <c r="U56" s="263"/>
    </row>
    <row r="57" spans="1:21" ht="12.75">
      <c r="A57" s="10">
        <f>MATCH(K57,$K$3:K56,0)</f>
        <v>6</v>
      </c>
      <c r="B57" s="88"/>
      <c r="C57" s="223"/>
      <c r="D57" s="112">
        <f t="shared" si="7"/>
        <v>0</v>
      </c>
      <c r="E57" s="2" t="e">
        <f t="shared" si="9"/>
        <v>#N/A</v>
      </c>
      <c r="F57" s="95">
        <v>53</v>
      </c>
      <c r="G57" s="3" t="e">
        <f>VLOOKUP($K57,Startovka!$E$3:$J$292,3,FALSE())</f>
        <v>#N/A</v>
      </c>
      <c r="H57" s="4" t="e">
        <f>VLOOKUP($K57,Startovka!$E$3:$J$292,4,FALSE())</f>
        <v>#N/A</v>
      </c>
      <c r="I57" s="89" t="e">
        <f>VLOOKUP($K57,Startovka!$E$3:$J$292,6,FALSE())</f>
        <v>#N/A</v>
      </c>
      <c r="J57" s="4" t="e">
        <f>VLOOKUP($K57,Startovka!$E$3:$J$292,5,FALSE())</f>
        <v>#N/A</v>
      </c>
      <c r="K57" s="4">
        <f t="shared" si="10"/>
        <v>0</v>
      </c>
      <c r="L57" s="4">
        <f>COUNTIF(J$4:J57,J57)</f>
        <v>53</v>
      </c>
      <c r="M57" s="114">
        <f t="shared" si="8"/>
        <v>0</v>
      </c>
      <c r="N57" s="114">
        <f t="shared" si="13"/>
        <v>0</v>
      </c>
      <c r="O57" s="96" t="e">
        <f t="shared" si="11"/>
        <v>#N/A</v>
      </c>
      <c r="P57" t="e">
        <f t="shared" si="12"/>
        <v>#N/A</v>
      </c>
      <c r="Q57">
        <f>COUNTIF(P$5:P57,P57)</f>
        <v>53</v>
      </c>
      <c r="R57" s="263">
        <v>53</v>
      </c>
      <c r="S57" s="263">
        <v>22</v>
      </c>
      <c r="T57" s="263"/>
      <c r="U57" s="263"/>
    </row>
    <row r="58" spans="1:21" ht="12.75">
      <c r="A58" s="10">
        <f>MATCH(K58,$K$3:K57,0)</f>
        <v>6</v>
      </c>
      <c r="B58" s="88"/>
      <c r="C58" s="223"/>
      <c r="D58" s="112">
        <f t="shared" si="7"/>
        <v>0</v>
      </c>
      <c r="E58" s="2" t="e">
        <f t="shared" si="9"/>
        <v>#N/A</v>
      </c>
      <c r="F58" s="95">
        <v>54</v>
      </c>
      <c r="G58" s="3" t="e">
        <f>VLOOKUP($K58,Startovka!$E$3:$J$292,3,FALSE())</f>
        <v>#N/A</v>
      </c>
      <c r="H58" s="4" t="e">
        <f>VLOOKUP($K58,Startovka!$E$3:$J$292,4,FALSE())</f>
        <v>#N/A</v>
      </c>
      <c r="I58" s="89" t="e">
        <f>VLOOKUP($K58,Startovka!$E$3:$J$292,6,FALSE())</f>
        <v>#N/A</v>
      </c>
      <c r="J58" s="4" t="e">
        <f>VLOOKUP($K58,Startovka!$E$3:$J$292,5,FALSE())</f>
        <v>#N/A</v>
      </c>
      <c r="K58" s="4">
        <f t="shared" si="10"/>
        <v>0</v>
      </c>
      <c r="L58" s="4">
        <f>COUNTIF(J$4:J58,J58)</f>
        <v>54</v>
      </c>
      <c r="M58" s="114">
        <f t="shared" si="8"/>
        <v>0</v>
      </c>
      <c r="N58" s="114">
        <f t="shared" si="13"/>
        <v>0</v>
      </c>
      <c r="O58" s="96" t="e">
        <f t="shared" si="11"/>
        <v>#N/A</v>
      </c>
      <c r="P58" t="e">
        <f t="shared" si="12"/>
        <v>#N/A</v>
      </c>
      <c r="Q58">
        <f>COUNTIF(P$5:P58,P58)</f>
        <v>54</v>
      </c>
      <c r="R58" s="263">
        <v>54</v>
      </c>
      <c r="S58" s="263">
        <v>21</v>
      </c>
      <c r="T58" s="263"/>
      <c r="U58" s="263"/>
    </row>
    <row r="59" spans="1:21" ht="12.75">
      <c r="A59" s="10">
        <f>MATCH(K59,$K$3:K58,0)</f>
        <v>6</v>
      </c>
      <c r="B59" s="88"/>
      <c r="C59" s="223"/>
      <c r="D59" s="112">
        <f t="shared" si="7"/>
        <v>0</v>
      </c>
      <c r="E59" s="2" t="e">
        <f t="shared" si="9"/>
        <v>#N/A</v>
      </c>
      <c r="F59" s="95">
        <v>55</v>
      </c>
      <c r="G59" s="3" t="e">
        <f>VLOOKUP($K59,Startovka!$E$3:$J$292,3,FALSE())</f>
        <v>#N/A</v>
      </c>
      <c r="H59" s="4" t="e">
        <f>VLOOKUP($K59,Startovka!$E$3:$J$292,4,FALSE())</f>
        <v>#N/A</v>
      </c>
      <c r="I59" s="89" t="e">
        <f>VLOOKUP($K59,Startovka!$E$3:$J$292,6,FALSE())</f>
        <v>#N/A</v>
      </c>
      <c r="J59" s="4" t="e">
        <f>VLOOKUP($K59,Startovka!$E$3:$J$292,5,FALSE())</f>
        <v>#N/A</v>
      </c>
      <c r="K59" s="4">
        <f t="shared" si="10"/>
        <v>0</v>
      </c>
      <c r="L59" s="4">
        <f>COUNTIF(J$4:J59,J59)</f>
        <v>55</v>
      </c>
      <c r="M59" s="114">
        <f t="shared" si="8"/>
        <v>0</v>
      </c>
      <c r="N59" s="114">
        <f t="shared" si="13"/>
        <v>0</v>
      </c>
      <c r="O59" s="96" t="e">
        <f t="shared" si="11"/>
        <v>#N/A</v>
      </c>
      <c r="P59" t="e">
        <f t="shared" si="12"/>
        <v>#N/A</v>
      </c>
      <c r="Q59">
        <f>COUNTIF(P$5:P59,P59)</f>
        <v>55</v>
      </c>
      <c r="R59" s="263">
        <v>55</v>
      </c>
      <c r="S59" s="263">
        <v>20</v>
      </c>
      <c r="T59" s="263"/>
      <c r="U59" s="263"/>
    </row>
    <row r="60" spans="1:21" ht="12.75">
      <c r="A60" s="10">
        <f>MATCH(K60,$K$3:K59,0)</f>
        <v>6</v>
      </c>
      <c r="B60" s="88"/>
      <c r="C60" s="223"/>
      <c r="D60" s="112">
        <f t="shared" si="7"/>
        <v>0</v>
      </c>
      <c r="E60" s="2" t="e">
        <f t="shared" si="9"/>
        <v>#N/A</v>
      </c>
      <c r="F60" s="95">
        <v>56</v>
      </c>
      <c r="G60" s="3" t="e">
        <f>VLOOKUP($K60,Startovka!$E$3:$J$292,3,FALSE())</f>
        <v>#N/A</v>
      </c>
      <c r="H60" s="4" t="e">
        <f>VLOOKUP($K60,Startovka!$E$3:$J$292,4,FALSE())</f>
        <v>#N/A</v>
      </c>
      <c r="I60" s="89" t="e">
        <f>VLOOKUP($K60,Startovka!$E$3:$J$292,6,FALSE())</f>
        <v>#N/A</v>
      </c>
      <c r="J60" s="4" t="e">
        <f>VLOOKUP($K60,Startovka!$E$3:$J$292,5,FALSE())</f>
        <v>#N/A</v>
      </c>
      <c r="K60" s="4">
        <f t="shared" si="10"/>
        <v>0</v>
      </c>
      <c r="L60" s="4">
        <f>COUNTIF(J$4:J60,J60)</f>
        <v>56</v>
      </c>
      <c r="M60" s="114">
        <f t="shared" si="8"/>
        <v>0</v>
      </c>
      <c r="N60" s="114">
        <f t="shared" si="13"/>
        <v>0</v>
      </c>
      <c r="O60" s="96" t="e">
        <f t="shared" si="11"/>
        <v>#N/A</v>
      </c>
      <c r="P60" t="e">
        <f t="shared" si="12"/>
        <v>#N/A</v>
      </c>
      <c r="Q60">
        <f>COUNTIF(P$5:P60,P60)</f>
        <v>56</v>
      </c>
      <c r="R60" s="263">
        <v>56</v>
      </c>
      <c r="S60" s="263">
        <v>19</v>
      </c>
      <c r="T60" s="263"/>
      <c r="U60" s="263"/>
    </row>
    <row r="61" spans="1:21" ht="12.75">
      <c r="A61" s="10">
        <f>MATCH(K61,$K$3:K60,0)</f>
        <v>6</v>
      </c>
      <c r="B61" s="88"/>
      <c r="C61" s="223"/>
      <c r="D61" s="112">
        <f t="shared" si="7"/>
        <v>0</v>
      </c>
      <c r="E61" s="2" t="e">
        <f t="shared" si="9"/>
        <v>#N/A</v>
      </c>
      <c r="F61" s="95">
        <v>57</v>
      </c>
      <c r="G61" s="3" t="e">
        <f>VLOOKUP($K61,Startovka!$E$3:$J$292,3,FALSE())</f>
        <v>#N/A</v>
      </c>
      <c r="H61" s="4" t="e">
        <f>VLOOKUP($K61,Startovka!$E$3:$J$292,4,FALSE())</f>
        <v>#N/A</v>
      </c>
      <c r="I61" s="89" t="e">
        <f>VLOOKUP($K61,Startovka!$E$3:$J$292,6,FALSE())</f>
        <v>#N/A</v>
      </c>
      <c r="J61" s="4" t="e">
        <f>VLOOKUP($K61,Startovka!$E$3:$J$292,5,FALSE())</f>
        <v>#N/A</v>
      </c>
      <c r="K61" s="4">
        <f t="shared" si="10"/>
        <v>0</v>
      </c>
      <c r="L61" s="4">
        <f>COUNTIF(J$4:J61,J61)</f>
        <v>57</v>
      </c>
      <c r="M61" s="114">
        <f t="shared" si="8"/>
        <v>0</v>
      </c>
      <c r="N61" s="114">
        <f t="shared" si="13"/>
        <v>0</v>
      </c>
      <c r="O61" s="96" t="e">
        <f t="shared" si="11"/>
        <v>#N/A</v>
      </c>
      <c r="P61" t="e">
        <f t="shared" si="12"/>
        <v>#N/A</v>
      </c>
      <c r="Q61">
        <f>COUNTIF(P$5:P61,P61)</f>
        <v>57</v>
      </c>
      <c r="R61" s="263">
        <v>57</v>
      </c>
      <c r="S61" s="263">
        <v>18</v>
      </c>
      <c r="T61" s="263"/>
      <c r="U61" s="263"/>
    </row>
    <row r="62" spans="1:21" ht="12.75">
      <c r="A62" s="10">
        <f>MATCH(K62,$K$3:K61,0)</f>
        <v>6</v>
      </c>
      <c r="B62" s="88"/>
      <c r="C62" s="223"/>
      <c r="D62" s="112">
        <f t="shared" si="7"/>
        <v>0</v>
      </c>
      <c r="E62" s="2" t="e">
        <f t="shared" si="9"/>
        <v>#N/A</v>
      </c>
      <c r="F62" s="95">
        <v>58</v>
      </c>
      <c r="G62" s="3" t="e">
        <f>VLOOKUP($K62,Startovka!$E$3:$J$292,3,FALSE())</f>
        <v>#N/A</v>
      </c>
      <c r="H62" s="4" t="e">
        <f>VLOOKUP($K62,Startovka!$E$3:$J$292,4,FALSE())</f>
        <v>#N/A</v>
      </c>
      <c r="I62" s="89" t="e">
        <f>VLOOKUP($K62,Startovka!$E$3:$J$292,6,FALSE())</f>
        <v>#N/A</v>
      </c>
      <c r="J62" s="4" t="e">
        <f>VLOOKUP($K62,Startovka!$E$3:$J$292,5,FALSE())</f>
        <v>#N/A</v>
      </c>
      <c r="K62" s="4">
        <f t="shared" si="10"/>
        <v>0</v>
      </c>
      <c r="L62" s="4">
        <f>COUNTIF(J$4:J62,J62)</f>
        <v>58</v>
      </c>
      <c r="M62" s="114">
        <f t="shared" si="8"/>
        <v>0</v>
      </c>
      <c r="N62" s="114">
        <f t="shared" si="13"/>
        <v>0</v>
      </c>
      <c r="O62" s="96" t="e">
        <f t="shared" si="11"/>
        <v>#N/A</v>
      </c>
      <c r="P62" t="e">
        <f t="shared" si="12"/>
        <v>#N/A</v>
      </c>
      <c r="Q62">
        <f>COUNTIF(P$5:P62,P62)</f>
        <v>58</v>
      </c>
      <c r="R62" s="263">
        <v>58</v>
      </c>
      <c r="S62" s="263">
        <v>17</v>
      </c>
      <c r="T62" s="263"/>
      <c r="U62" s="263"/>
    </row>
    <row r="63" spans="1:21" ht="12.75">
      <c r="A63" s="10">
        <f>MATCH(K63,$K$3:K62,0)</f>
        <v>6</v>
      </c>
      <c r="B63" s="88"/>
      <c r="C63" s="223"/>
      <c r="D63" s="112">
        <f t="shared" si="7"/>
        <v>0</v>
      </c>
      <c r="E63" s="2" t="e">
        <f t="shared" si="9"/>
        <v>#N/A</v>
      </c>
      <c r="F63" s="95">
        <v>59</v>
      </c>
      <c r="G63" s="3" t="e">
        <f>VLOOKUP($K63,Startovka!$E$3:$J$292,3,FALSE())</f>
        <v>#N/A</v>
      </c>
      <c r="H63" s="4" t="e">
        <f>VLOOKUP($K63,Startovka!$E$3:$J$292,4,FALSE())</f>
        <v>#N/A</v>
      </c>
      <c r="I63" s="89" t="e">
        <f>VLOOKUP($K63,Startovka!$E$3:$J$292,6,FALSE())</f>
        <v>#N/A</v>
      </c>
      <c r="J63" s="4" t="e">
        <f>VLOOKUP($K63,Startovka!$E$3:$J$292,5,FALSE())</f>
        <v>#N/A</v>
      </c>
      <c r="K63" s="4">
        <f t="shared" si="10"/>
        <v>0</v>
      </c>
      <c r="L63" s="4">
        <f>COUNTIF(J$4:J63,J63)</f>
        <v>59</v>
      </c>
      <c r="M63" s="114">
        <f t="shared" si="8"/>
        <v>0</v>
      </c>
      <c r="N63" s="114">
        <f t="shared" si="13"/>
        <v>0</v>
      </c>
      <c r="O63" s="96" t="e">
        <f t="shared" si="11"/>
        <v>#N/A</v>
      </c>
      <c r="P63" t="e">
        <f t="shared" si="12"/>
        <v>#N/A</v>
      </c>
      <c r="Q63">
        <f>COUNTIF(P$5:P63,P63)</f>
        <v>59</v>
      </c>
      <c r="R63" s="263">
        <v>59</v>
      </c>
      <c r="S63" s="263">
        <v>16</v>
      </c>
      <c r="T63" s="263"/>
      <c r="U63" s="263"/>
    </row>
    <row r="64" spans="1:21" ht="12.75">
      <c r="A64" s="10">
        <f>MATCH(K64,$K$3:K63,0)</f>
        <v>6</v>
      </c>
      <c r="B64" s="88"/>
      <c r="C64" s="223"/>
      <c r="D64" s="112">
        <f t="shared" si="7"/>
        <v>0</v>
      </c>
      <c r="E64" s="2" t="e">
        <f t="shared" si="9"/>
        <v>#N/A</v>
      </c>
      <c r="F64" s="95">
        <v>60</v>
      </c>
      <c r="G64" s="3" t="e">
        <f>VLOOKUP($K64,Startovka!$E$3:$J$292,3,FALSE())</f>
        <v>#N/A</v>
      </c>
      <c r="H64" s="4" t="e">
        <f>VLOOKUP($K64,Startovka!$E$3:$J$292,4,FALSE())</f>
        <v>#N/A</v>
      </c>
      <c r="I64" s="89" t="e">
        <f>VLOOKUP($K64,Startovka!$E$3:$J$292,6,FALSE())</f>
        <v>#N/A</v>
      </c>
      <c r="J64" s="4" t="e">
        <f>VLOOKUP($K64,Startovka!$E$3:$J$292,5,FALSE())</f>
        <v>#N/A</v>
      </c>
      <c r="K64" s="4">
        <f t="shared" si="10"/>
        <v>0</v>
      </c>
      <c r="L64" s="4">
        <f>COUNTIF(J$4:J64,J64)</f>
        <v>60</v>
      </c>
      <c r="M64" s="114">
        <f t="shared" si="8"/>
        <v>0</v>
      </c>
      <c r="N64" s="114">
        <f t="shared" si="13"/>
        <v>0</v>
      </c>
      <c r="O64" s="96" t="e">
        <f t="shared" si="11"/>
        <v>#N/A</v>
      </c>
      <c r="P64" t="e">
        <f t="shared" si="12"/>
        <v>#N/A</v>
      </c>
      <c r="Q64">
        <f>COUNTIF(P$5:P64,P64)</f>
        <v>60</v>
      </c>
      <c r="R64" s="263">
        <v>60</v>
      </c>
      <c r="S64" s="263">
        <v>15</v>
      </c>
      <c r="T64" s="263"/>
      <c r="U64" s="263"/>
    </row>
    <row r="65" spans="1:21" ht="12.75">
      <c r="A65" s="10">
        <f>MATCH(K65,$K$3:K64,0)</f>
        <v>6</v>
      </c>
      <c r="B65" s="88"/>
      <c r="C65" s="223"/>
      <c r="D65" s="112">
        <f t="shared" si="7"/>
        <v>0</v>
      </c>
      <c r="E65" s="2" t="e">
        <f t="shared" si="9"/>
        <v>#N/A</v>
      </c>
      <c r="F65" s="95">
        <v>61</v>
      </c>
      <c r="G65" s="3" t="e">
        <f>VLOOKUP($K65,Startovka!$E$3:$J$292,3,FALSE())</f>
        <v>#N/A</v>
      </c>
      <c r="H65" s="4" t="e">
        <f>VLOOKUP($K65,Startovka!$E$3:$J$292,4,FALSE())</f>
        <v>#N/A</v>
      </c>
      <c r="I65" s="89" t="e">
        <f>VLOOKUP($K65,Startovka!$E$3:$J$292,6,FALSE())</f>
        <v>#N/A</v>
      </c>
      <c r="J65" s="4" t="e">
        <f>VLOOKUP($K65,Startovka!$E$3:$J$292,5,FALSE())</f>
        <v>#N/A</v>
      </c>
      <c r="K65" s="4">
        <f t="shared" si="10"/>
        <v>0</v>
      </c>
      <c r="L65" s="4">
        <f>COUNTIF(J$4:J65,J65)</f>
        <v>61</v>
      </c>
      <c r="M65" s="114">
        <f t="shared" si="8"/>
        <v>0</v>
      </c>
      <c r="N65" s="114">
        <f t="shared" si="13"/>
        <v>0</v>
      </c>
      <c r="O65" s="96" t="e">
        <f t="shared" si="11"/>
        <v>#N/A</v>
      </c>
      <c r="P65" t="e">
        <f t="shared" si="12"/>
        <v>#N/A</v>
      </c>
      <c r="Q65">
        <f>COUNTIF(P$5:P65,P65)</f>
        <v>61</v>
      </c>
      <c r="R65" s="263">
        <v>61</v>
      </c>
      <c r="S65" s="263">
        <v>14</v>
      </c>
      <c r="T65" s="263"/>
      <c r="U65" s="263"/>
    </row>
    <row r="66" spans="1:21" ht="12.75">
      <c r="A66" s="10">
        <f>MATCH(K66,$K$3:K65,0)</f>
        <v>6</v>
      </c>
      <c r="B66" s="88"/>
      <c r="C66" s="223"/>
      <c r="D66" s="112">
        <f t="shared" si="7"/>
        <v>0</v>
      </c>
      <c r="E66" s="2" t="e">
        <f t="shared" si="9"/>
        <v>#N/A</v>
      </c>
      <c r="F66" s="95">
        <v>62</v>
      </c>
      <c r="G66" s="3" t="e">
        <f>VLOOKUP($K66,Startovka!$E$3:$J$292,3,FALSE())</f>
        <v>#N/A</v>
      </c>
      <c r="H66" s="4" t="e">
        <f>VLOOKUP($K66,Startovka!$E$3:$J$292,4,FALSE())</f>
        <v>#N/A</v>
      </c>
      <c r="I66" s="89" t="e">
        <f>VLOOKUP($K66,Startovka!$E$3:$J$292,6,FALSE())</f>
        <v>#N/A</v>
      </c>
      <c r="J66" s="4" t="e">
        <f>VLOOKUP($K66,Startovka!$E$3:$J$292,5,FALSE())</f>
        <v>#N/A</v>
      </c>
      <c r="K66" s="4">
        <f t="shared" si="10"/>
        <v>0</v>
      </c>
      <c r="L66" s="4">
        <f>COUNTIF(J$4:J66,J66)</f>
        <v>62</v>
      </c>
      <c r="M66" s="114">
        <f t="shared" si="8"/>
        <v>0</v>
      </c>
      <c r="N66" s="114">
        <f t="shared" si="13"/>
        <v>0</v>
      </c>
      <c r="O66" s="96" t="e">
        <f t="shared" si="11"/>
        <v>#N/A</v>
      </c>
      <c r="P66" t="e">
        <f t="shared" si="12"/>
        <v>#N/A</v>
      </c>
      <c r="Q66">
        <f>COUNTIF(P$5:P66,P66)</f>
        <v>62</v>
      </c>
      <c r="R66" s="263">
        <v>62</v>
      </c>
      <c r="S66" s="263">
        <v>13</v>
      </c>
      <c r="T66" s="263"/>
      <c r="U66" s="263"/>
    </row>
    <row r="67" spans="1:21" ht="12.75">
      <c r="A67" s="10">
        <f>MATCH(K67,$K$3:K66,0)</f>
        <v>6</v>
      </c>
      <c r="B67" s="88"/>
      <c r="C67" s="223"/>
      <c r="D67" s="112">
        <f t="shared" si="7"/>
        <v>0</v>
      </c>
      <c r="E67" s="2" t="e">
        <f t="shared" si="9"/>
        <v>#N/A</v>
      </c>
      <c r="F67" s="95">
        <v>63</v>
      </c>
      <c r="G67" s="3" t="e">
        <f>VLOOKUP($K67,Startovka!$E$3:$J$292,3,FALSE())</f>
        <v>#N/A</v>
      </c>
      <c r="H67" s="4" t="e">
        <f>VLOOKUP($K67,Startovka!$E$3:$J$292,4,FALSE())</f>
        <v>#N/A</v>
      </c>
      <c r="I67" s="89" t="e">
        <f>VLOOKUP($K67,Startovka!$E$3:$J$292,6,FALSE())</f>
        <v>#N/A</v>
      </c>
      <c r="J67" s="4" t="e">
        <f>VLOOKUP($K67,Startovka!$E$3:$J$292,5,FALSE())</f>
        <v>#N/A</v>
      </c>
      <c r="K67" s="4">
        <f t="shared" si="10"/>
        <v>0</v>
      </c>
      <c r="L67" s="4">
        <f>COUNTIF(J$4:J67,J67)</f>
        <v>63</v>
      </c>
      <c r="M67" s="114">
        <f t="shared" si="8"/>
        <v>0</v>
      </c>
      <c r="N67" s="114">
        <f t="shared" si="13"/>
        <v>0</v>
      </c>
      <c r="O67" s="96" t="e">
        <f t="shared" si="11"/>
        <v>#N/A</v>
      </c>
      <c r="P67" t="e">
        <f t="shared" si="12"/>
        <v>#N/A</v>
      </c>
      <c r="Q67">
        <f>COUNTIF(P$5:P67,P67)</f>
        <v>63</v>
      </c>
      <c r="R67" s="263">
        <v>63</v>
      </c>
      <c r="S67" s="263">
        <v>12</v>
      </c>
      <c r="T67" s="263"/>
      <c r="U67" s="263"/>
    </row>
    <row r="68" spans="1:21" ht="12.75">
      <c r="A68" s="10">
        <f>MATCH(K68,$K$3:K67,0)</f>
        <v>6</v>
      </c>
      <c r="B68" s="88"/>
      <c r="C68" s="223"/>
      <c r="D68" s="112">
        <f aca="true" t="shared" si="14" ref="D68:D79">M68</f>
        <v>0</v>
      </c>
      <c r="E68" s="2" t="e">
        <f t="shared" si="9"/>
        <v>#N/A</v>
      </c>
      <c r="F68" s="95">
        <v>64</v>
      </c>
      <c r="G68" s="3" t="e">
        <f>VLOOKUP($K68,Startovka!$E$3:$J$292,3,FALSE())</f>
        <v>#N/A</v>
      </c>
      <c r="H68" s="4" t="e">
        <f>VLOOKUP($K68,Startovka!$E$3:$J$292,4,FALSE())</f>
        <v>#N/A</v>
      </c>
      <c r="I68" s="89" t="e">
        <f>VLOOKUP($K68,Startovka!$E$3:$J$292,6,FALSE())</f>
        <v>#N/A</v>
      </c>
      <c r="J68" s="4" t="e">
        <f>VLOOKUP($K68,Startovka!$E$3:$J$292,5,FALSE())</f>
        <v>#N/A</v>
      </c>
      <c r="K68" s="4">
        <f t="shared" si="10"/>
        <v>0</v>
      </c>
      <c r="L68" s="4">
        <f>COUNTIF(J$4:J68,J68)</f>
        <v>64</v>
      </c>
      <c r="M68" s="114">
        <f aca="true" t="shared" si="15" ref="M68:M79">C68-$C$4</f>
        <v>0</v>
      </c>
      <c r="N68" s="114">
        <f t="shared" si="13"/>
        <v>0</v>
      </c>
      <c r="O68" s="96" t="e">
        <f t="shared" si="11"/>
        <v>#N/A</v>
      </c>
      <c r="P68" t="e">
        <f t="shared" si="12"/>
        <v>#N/A</v>
      </c>
      <c r="Q68">
        <f>COUNTIF(P$5:P68,P68)</f>
        <v>64</v>
      </c>
      <c r="R68" s="263">
        <v>64</v>
      </c>
      <c r="S68" s="263">
        <v>11</v>
      </c>
      <c r="T68" s="263"/>
      <c r="U68" s="263"/>
    </row>
    <row r="69" spans="1:21" ht="12.75">
      <c r="A69" s="10">
        <f>MATCH(K69,$K$3:K68,0)</f>
        <v>6</v>
      </c>
      <c r="B69" s="88"/>
      <c r="C69" s="223"/>
      <c r="D69" s="112">
        <f t="shared" si="14"/>
        <v>0</v>
      </c>
      <c r="E69" s="2" t="e">
        <f aca="true" t="shared" si="16" ref="E69:E79">CONCATENATE(TEXT(L69,0),"  ",J69)</f>
        <v>#N/A</v>
      </c>
      <c r="F69" s="95">
        <v>65</v>
      </c>
      <c r="G69" s="3" t="e">
        <f>VLOOKUP($K69,Startovka!$E$3:$J$292,3,FALSE())</f>
        <v>#N/A</v>
      </c>
      <c r="H69" s="4" t="e">
        <f>VLOOKUP($K69,Startovka!$E$3:$J$292,4,FALSE())</f>
        <v>#N/A</v>
      </c>
      <c r="I69" s="89" t="e">
        <f>VLOOKUP($K69,Startovka!$E$3:$J$292,6,FALSE())</f>
        <v>#N/A</v>
      </c>
      <c r="J69" s="4" t="e">
        <f>VLOOKUP($K69,Startovka!$E$3:$J$292,5,FALSE())</f>
        <v>#N/A</v>
      </c>
      <c r="K69" s="4">
        <f aca="true" t="shared" si="17" ref="K69:K79">VALUE(B69)</f>
        <v>0</v>
      </c>
      <c r="L69" s="4">
        <f>COUNTIF(J$4:J69,J69)</f>
        <v>65</v>
      </c>
      <c r="M69" s="114">
        <f t="shared" si="15"/>
        <v>0</v>
      </c>
      <c r="N69" s="114">
        <f t="shared" si="13"/>
        <v>0</v>
      </c>
      <c r="O69" s="96" t="e">
        <f aca="true" t="shared" si="18" ref="O69:O79">IF(P69="M",VLOOKUP(Q69,$R$5:$T$79,2,FALSE),VLOOKUP(Q69,$R$5:$T$79,3,FALSE))</f>
        <v>#N/A</v>
      </c>
      <c r="P69" t="e">
        <f aca="true" t="shared" si="19" ref="P69:P79">LEFT(J69,1)</f>
        <v>#N/A</v>
      </c>
      <c r="Q69">
        <f>COUNTIF(P$5:P69,P69)</f>
        <v>65</v>
      </c>
      <c r="R69" s="263">
        <v>65</v>
      </c>
      <c r="S69" s="263">
        <v>10</v>
      </c>
      <c r="T69" s="263"/>
      <c r="U69" s="263"/>
    </row>
    <row r="70" spans="1:21" ht="12.75">
      <c r="A70" s="10">
        <f>MATCH(K70,$K$3:K69,0)</f>
        <v>6</v>
      </c>
      <c r="B70" s="88"/>
      <c r="C70" s="223"/>
      <c r="D70" s="112">
        <f t="shared" si="14"/>
        <v>0</v>
      </c>
      <c r="E70" s="2" t="e">
        <f t="shared" si="16"/>
        <v>#N/A</v>
      </c>
      <c r="F70" s="95">
        <v>66</v>
      </c>
      <c r="G70" s="3" t="e">
        <f>VLOOKUP($K70,Startovka!$E$3:$J$292,3,FALSE())</f>
        <v>#N/A</v>
      </c>
      <c r="H70" s="4" t="e">
        <f>VLOOKUP($K70,Startovka!$E$3:$J$292,4,FALSE())</f>
        <v>#N/A</v>
      </c>
      <c r="I70" s="89" t="e">
        <f>VLOOKUP($K70,Startovka!$E$3:$J$292,6,FALSE())</f>
        <v>#N/A</v>
      </c>
      <c r="J70" s="4" t="e">
        <f>VLOOKUP($K70,Startovka!$E$3:$J$292,5,FALSE())</f>
        <v>#N/A</v>
      </c>
      <c r="K70" s="4">
        <f t="shared" si="17"/>
        <v>0</v>
      </c>
      <c r="L70" s="4">
        <f>COUNTIF(J$4:J70,J70)</f>
        <v>66</v>
      </c>
      <c r="M70" s="114">
        <f t="shared" si="15"/>
        <v>0</v>
      </c>
      <c r="N70" s="114">
        <f aca="true" t="shared" si="20" ref="N70:N79">M70-$M$5</f>
        <v>0</v>
      </c>
      <c r="O70" s="96" t="e">
        <f t="shared" si="18"/>
        <v>#N/A</v>
      </c>
      <c r="P70" t="e">
        <f t="shared" si="19"/>
        <v>#N/A</v>
      </c>
      <c r="Q70">
        <f>COUNTIF(P$5:P70,P70)</f>
        <v>66</v>
      </c>
      <c r="R70" s="263">
        <v>66</v>
      </c>
      <c r="S70" s="263">
        <v>9</v>
      </c>
      <c r="T70" s="263"/>
      <c r="U70" s="263"/>
    </row>
    <row r="71" spans="1:21" ht="12.75">
      <c r="A71" s="10">
        <f>MATCH(K71,$K$3:K70,0)</f>
        <v>6</v>
      </c>
      <c r="B71" s="88"/>
      <c r="C71" s="223"/>
      <c r="D71" s="112">
        <f t="shared" si="14"/>
        <v>0</v>
      </c>
      <c r="E71" s="2" t="e">
        <f t="shared" si="16"/>
        <v>#N/A</v>
      </c>
      <c r="F71" s="95">
        <v>67</v>
      </c>
      <c r="G71" s="3" t="e">
        <f>VLOOKUP($K71,Startovka!$E$3:$J$292,3,FALSE())</f>
        <v>#N/A</v>
      </c>
      <c r="H71" s="4" t="e">
        <f>VLOOKUP($K71,Startovka!$E$3:$J$292,4,FALSE())</f>
        <v>#N/A</v>
      </c>
      <c r="I71" s="89" t="e">
        <f>VLOOKUP($K71,Startovka!$E$3:$J$292,6,FALSE())</f>
        <v>#N/A</v>
      </c>
      <c r="J71" s="4" t="e">
        <f>VLOOKUP($K71,Startovka!$E$3:$J$292,5,FALSE())</f>
        <v>#N/A</v>
      </c>
      <c r="K71" s="4">
        <f t="shared" si="17"/>
        <v>0</v>
      </c>
      <c r="L71" s="4">
        <f>COUNTIF(J$4:J71,J71)</f>
        <v>67</v>
      </c>
      <c r="M71" s="114">
        <f t="shared" si="15"/>
        <v>0</v>
      </c>
      <c r="N71" s="114">
        <f t="shared" si="20"/>
        <v>0</v>
      </c>
      <c r="O71" s="96" t="e">
        <f t="shared" si="18"/>
        <v>#N/A</v>
      </c>
      <c r="P71" t="e">
        <f t="shared" si="19"/>
        <v>#N/A</v>
      </c>
      <c r="Q71">
        <f>COUNTIF(P$5:P71,P71)</f>
        <v>67</v>
      </c>
      <c r="R71" s="263">
        <v>67</v>
      </c>
      <c r="S71" s="263">
        <v>8</v>
      </c>
      <c r="T71" s="263"/>
      <c r="U71" s="263"/>
    </row>
    <row r="72" spans="1:21" ht="12.75">
      <c r="A72" s="10">
        <f>MATCH(K72,$K$3:K71,0)</f>
        <v>6</v>
      </c>
      <c r="B72" s="88"/>
      <c r="C72" s="223"/>
      <c r="D72" s="112">
        <f t="shared" si="14"/>
        <v>0</v>
      </c>
      <c r="E72" s="2" t="e">
        <f t="shared" si="16"/>
        <v>#N/A</v>
      </c>
      <c r="F72" s="95">
        <v>68</v>
      </c>
      <c r="G72" s="3" t="e">
        <f>VLOOKUP($K72,Startovka!$E$3:$J$292,3,FALSE())</f>
        <v>#N/A</v>
      </c>
      <c r="H72" s="4" t="e">
        <f>VLOOKUP($K72,Startovka!$E$3:$J$292,4,FALSE())</f>
        <v>#N/A</v>
      </c>
      <c r="I72" s="89" t="e">
        <f>VLOOKUP($K72,Startovka!$E$3:$J$292,6,FALSE())</f>
        <v>#N/A</v>
      </c>
      <c r="J72" s="4" t="e">
        <f>VLOOKUP($K72,Startovka!$E$3:$J$292,5,FALSE())</f>
        <v>#N/A</v>
      </c>
      <c r="K72" s="4">
        <f t="shared" si="17"/>
        <v>0</v>
      </c>
      <c r="L72" s="4">
        <f>COUNTIF(J$4:J72,J72)</f>
        <v>68</v>
      </c>
      <c r="M72" s="114">
        <f t="shared" si="15"/>
        <v>0</v>
      </c>
      <c r="N72" s="114">
        <f t="shared" si="20"/>
        <v>0</v>
      </c>
      <c r="O72" s="96" t="e">
        <f t="shared" si="18"/>
        <v>#N/A</v>
      </c>
      <c r="P72" t="e">
        <f t="shared" si="19"/>
        <v>#N/A</v>
      </c>
      <c r="Q72">
        <f>COUNTIF(P$5:P72,P72)</f>
        <v>68</v>
      </c>
      <c r="R72" s="263">
        <v>68</v>
      </c>
      <c r="S72" s="263">
        <v>7</v>
      </c>
      <c r="T72" s="263"/>
      <c r="U72" s="263"/>
    </row>
    <row r="73" spans="1:21" ht="12.75">
      <c r="A73" s="10">
        <f>MATCH(K73,$K$3:K72,0)</f>
        <v>6</v>
      </c>
      <c r="B73" s="88"/>
      <c r="C73" s="223"/>
      <c r="D73" s="112">
        <f t="shared" si="14"/>
        <v>0</v>
      </c>
      <c r="E73" s="2" t="e">
        <f t="shared" si="16"/>
        <v>#N/A</v>
      </c>
      <c r="F73" s="95">
        <v>69</v>
      </c>
      <c r="G73" s="3" t="e">
        <f>VLOOKUP($K73,Startovka!$E$3:$J$292,3,FALSE())</f>
        <v>#N/A</v>
      </c>
      <c r="H73" s="4" t="e">
        <f>VLOOKUP($K73,Startovka!$E$3:$J$292,4,FALSE())</f>
        <v>#N/A</v>
      </c>
      <c r="I73" s="89" t="e">
        <f>VLOOKUP($K73,Startovka!$E$3:$J$292,6,FALSE())</f>
        <v>#N/A</v>
      </c>
      <c r="J73" s="4" t="e">
        <f>VLOOKUP($K73,Startovka!$E$3:$J$292,5,FALSE())</f>
        <v>#N/A</v>
      </c>
      <c r="K73" s="4">
        <f t="shared" si="17"/>
        <v>0</v>
      </c>
      <c r="L73" s="4">
        <f>COUNTIF(J$4:J73,J73)</f>
        <v>69</v>
      </c>
      <c r="M73" s="114">
        <f t="shared" si="15"/>
        <v>0</v>
      </c>
      <c r="N73" s="114">
        <f t="shared" si="20"/>
        <v>0</v>
      </c>
      <c r="O73" s="96" t="e">
        <f t="shared" si="18"/>
        <v>#N/A</v>
      </c>
      <c r="P73" t="e">
        <f t="shared" si="19"/>
        <v>#N/A</v>
      </c>
      <c r="Q73">
        <f>COUNTIF(P$5:P73,P73)</f>
        <v>69</v>
      </c>
      <c r="R73" s="263">
        <v>69</v>
      </c>
      <c r="S73" s="263">
        <v>6</v>
      </c>
      <c r="T73" s="263"/>
      <c r="U73" s="263"/>
    </row>
    <row r="74" spans="1:21" ht="12.75">
      <c r="A74" s="10">
        <f>MATCH(K74,$K$3:K73,0)</f>
        <v>6</v>
      </c>
      <c r="B74" s="88"/>
      <c r="C74" s="223"/>
      <c r="D74" s="112">
        <f t="shared" si="14"/>
        <v>0</v>
      </c>
      <c r="E74" s="2" t="e">
        <f t="shared" si="16"/>
        <v>#N/A</v>
      </c>
      <c r="F74" s="95">
        <v>70</v>
      </c>
      <c r="G74" s="3" t="e">
        <f>VLOOKUP($K74,Startovka!$E$3:$J$292,3,FALSE())</f>
        <v>#N/A</v>
      </c>
      <c r="H74" s="4" t="e">
        <f>VLOOKUP($K74,Startovka!$E$3:$J$292,4,FALSE())</f>
        <v>#N/A</v>
      </c>
      <c r="I74" s="89" t="e">
        <f>VLOOKUP($K74,Startovka!$E$3:$J$292,6,FALSE())</f>
        <v>#N/A</v>
      </c>
      <c r="J74" s="4" t="e">
        <f>VLOOKUP($K74,Startovka!$E$3:$J$292,5,FALSE())</f>
        <v>#N/A</v>
      </c>
      <c r="K74" s="4">
        <f t="shared" si="17"/>
        <v>0</v>
      </c>
      <c r="L74" s="4">
        <f>COUNTIF(J$4:J74,J74)</f>
        <v>70</v>
      </c>
      <c r="M74" s="114">
        <f t="shared" si="15"/>
        <v>0</v>
      </c>
      <c r="N74" s="114">
        <f t="shared" si="20"/>
        <v>0</v>
      </c>
      <c r="O74" s="96" t="e">
        <f t="shared" si="18"/>
        <v>#N/A</v>
      </c>
      <c r="P74" t="e">
        <f t="shared" si="19"/>
        <v>#N/A</v>
      </c>
      <c r="Q74">
        <f>COUNTIF(P$5:P74,P74)</f>
        <v>70</v>
      </c>
      <c r="R74" s="263">
        <v>70</v>
      </c>
      <c r="S74" s="263">
        <v>5</v>
      </c>
      <c r="T74" s="263"/>
      <c r="U74" s="263"/>
    </row>
    <row r="75" spans="1:21" ht="12.75">
      <c r="A75" s="10">
        <f>MATCH(K75,$K$3:K74,0)</f>
        <v>6</v>
      </c>
      <c r="B75" s="88"/>
      <c r="C75" s="223"/>
      <c r="D75" s="112">
        <f t="shared" si="14"/>
        <v>0</v>
      </c>
      <c r="E75" s="2" t="e">
        <f t="shared" si="16"/>
        <v>#N/A</v>
      </c>
      <c r="F75" s="95">
        <v>71</v>
      </c>
      <c r="G75" s="3" t="e">
        <f>VLOOKUP($K75,Startovka!$E$3:$J$292,3,FALSE())</f>
        <v>#N/A</v>
      </c>
      <c r="H75" s="4" t="e">
        <f>VLOOKUP($K75,Startovka!$E$3:$J$292,4,FALSE())</f>
        <v>#N/A</v>
      </c>
      <c r="I75" s="89" t="e">
        <f>VLOOKUP($K75,Startovka!$E$3:$J$292,6,FALSE())</f>
        <v>#N/A</v>
      </c>
      <c r="J75" s="4" t="e">
        <f>VLOOKUP($K75,Startovka!$E$3:$J$292,5,FALSE())</f>
        <v>#N/A</v>
      </c>
      <c r="K75" s="4">
        <f t="shared" si="17"/>
        <v>0</v>
      </c>
      <c r="L75" s="4">
        <f>COUNTIF(J$4:J75,J75)</f>
        <v>71</v>
      </c>
      <c r="M75" s="114">
        <f t="shared" si="15"/>
        <v>0</v>
      </c>
      <c r="N75" s="114">
        <f t="shared" si="20"/>
        <v>0</v>
      </c>
      <c r="O75" s="96" t="e">
        <f t="shared" si="18"/>
        <v>#N/A</v>
      </c>
      <c r="P75" t="e">
        <f t="shared" si="19"/>
        <v>#N/A</v>
      </c>
      <c r="Q75">
        <f>COUNTIF(P$5:P75,P75)</f>
        <v>71</v>
      </c>
      <c r="R75" s="263">
        <v>71</v>
      </c>
      <c r="S75" s="263">
        <v>4</v>
      </c>
      <c r="T75" s="263"/>
      <c r="U75" s="263"/>
    </row>
    <row r="76" spans="1:21" ht="12.75">
      <c r="A76" s="10">
        <f>MATCH(K76,$K$3:K75,0)</f>
        <v>6</v>
      </c>
      <c r="B76" s="88"/>
      <c r="C76" s="223"/>
      <c r="D76" s="112">
        <f t="shared" si="14"/>
        <v>0</v>
      </c>
      <c r="E76" s="2" t="e">
        <f t="shared" si="16"/>
        <v>#N/A</v>
      </c>
      <c r="F76" s="95">
        <v>72</v>
      </c>
      <c r="G76" s="3" t="e">
        <f>VLOOKUP($K76,Startovka!$E$3:$J$292,3,FALSE())</f>
        <v>#N/A</v>
      </c>
      <c r="H76" s="4" t="e">
        <f>VLOOKUP($K76,Startovka!$E$3:$J$292,4,FALSE())</f>
        <v>#N/A</v>
      </c>
      <c r="I76" s="89" t="e">
        <f>VLOOKUP($K76,Startovka!$E$3:$J$292,6,FALSE())</f>
        <v>#N/A</v>
      </c>
      <c r="J76" s="4" t="e">
        <f>VLOOKUP($K76,Startovka!$E$3:$J$292,5,FALSE())</f>
        <v>#N/A</v>
      </c>
      <c r="K76" s="4">
        <f t="shared" si="17"/>
        <v>0</v>
      </c>
      <c r="L76" s="4">
        <f>COUNTIF(J$4:J76,J76)</f>
        <v>72</v>
      </c>
      <c r="M76" s="114">
        <f t="shared" si="15"/>
        <v>0</v>
      </c>
      <c r="N76" s="114">
        <f t="shared" si="20"/>
        <v>0</v>
      </c>
      <c r="O76" s="96" t="e">
        <f t="shared" si="18"/>
        <v>#N/A</v>
      </c>
      <c r="P76" t="e">
        <f t="shared" si="19"/>
        <v>#N/A</v>
      </c>
      <c r="Q76">
        <f>COUNTIF(P$5:P76,P76)</f>
        <v>72</v>
      </c>
      <c r="R76" s="263">
        <v>72</v>
      </c>
      <c r="S76" s="263">
        <v>3</v>
      </c>
      <c r="T76" s="263"/>
      <c r="U76" s="263"/>
    </row>
    <row r="77" spans="1:21" ht="12.75">
      <c r="A77" s="10">
        <f>MATCH(K77,$K$3:K76,0)</f>
        <v>6</v>
      </c>
      <c r="B77" s="88"/>
      <c r="C77" s="223"/>
      <c r="D77" s="112">
        <f t="shared" si="14"/>
        <v>0</v>
      </c>
      <c r="E77" s="2" t="e">
        <f t="shared" si="16"/>
        <v>#N/A</v>
      </c>
      <c r="F77" s="95">
        <v>73</v>
      </c>
      <c r="G77" s="3" t="e">
        <f>VLOOKUP($K77,Startovka!$E$3:$J$292,3,FALSE())</f>
        <v>#N/A</v>
      </c>
      <c r="H77" s="4" t="e">
        <f>VLOOKUP($K77,Startovka!$E$3:$J$292,4,FALSE())</f>
        <v>#N/A</v>
      </c>
      <c r="I77" s="89" t="e">
        <f>VLOOKUP($K77,Startovka!$E$3:$J$292,6,FALSE())</f>
        <v>#N/A</v>
      </c>
      <c r="J77" s="4" t="e">
        <f>VLOOKUP($K77,Startovka!$E$3:$J$292,5,FALSE())</f>
        <v>#N/A</v>
      </c>
      <c r="K77" s="4">
        <f t="shared" si="17"/>
        <v>0</v>
      </c>
      <c r="L77" s="4">
        <f>COUNTIF(J$4:J77,J77)</f>
        <v>73</v>
      </c>
      <c r="M77" s="114">
        <f t="shared" si="15"/>
        <v>0</v>
      </c>
      <c r="N77" s="114">
        <f t="shared" si="20"/>
        <v>0</v>
      </c>
      <c r="O77" s="96" t="e">
        <f t="shared" si="18"/>
        <v>#N/A</v>
      </c>
      <c r="P77" t="e">
        <f t="shared" si="19"/>
        <v>#N/A</v>
      </c>
      <c r="Q77">
        <f>COUNTIF(P$5:P77,P77)</f>
        <v>73</v>
      </c>
      <c r="R77" s="263">
        <v>73</v>
      </c>
      <c r="S77" s="263">
        <v>2</v>
      </c>
      <c r="T77" s="263"/>
      <c r="U77" s="263"/>
    </row>
    <row r="78" spans="1:21" ht="12.75">
      <c r="A78" s="10">
        <f>MATCH(K78,$K$3:K77,0)</f>
        <v>6</v>
      </c>
      <c r="B78" s="88"/>
      <c r="C78" s="223"/>
      <c r="D78" s="112">
        <f t="shared" si="14"/>
        <v>0</v>
      </c>
      <c r="E78" s="2" t="e">
        <f t="shared" si="16"/>
        <v>#N/A</v>
      </c>
      <c r="F78" s="95">
        <v>74</v>
      </c>
      <c r="G78" s="3" t="e">
        <f>VLOOKUP($K78,Startovka!$E$3:$J$292,3,FALSE())</f>
        <v>#N/A</v>
      </c>
      <c r="H78" s="4" t="e">
        <f>VLOOKUP($K78,Startovka!$E$3:$J$292,4,FALSE())</f>
        <v>#N/A</v>
      </c>
      <c r="I78" s="89" t="e">
        <f>VLOOKUP($K78,Startovka!$E$3:$J$292,6,FALSE())</f>
        <v>#N/A</v>
      </c>
      <c r="J78" s="4" t="e">
        <f>VLOOKUP($K78,Startovka!$E$3:$J$292,5,FALSE())</f>
        <v>#N/A</v>
      </c>
      <c r="K78" s="4">
        <f t="shared" si="17"/>
        <v>0</v>
      </c>
      <c r="L78" s="4">
        <f>COUNTIF(J$4:J78,J78)</f>
        <v>74</v>
      </c>
      <c r="M78" s="114">
        <f t="shared" si="15"/>
        <v>0</v>
      </c>
      <c r="N78" s="114">
        <f t="shared" si="20"/>
        <v>0</v>
      </c>
      <c r="O78" s="96" t="e">
        <f t="shared" si="18"/>
        <v>#N/A</v>
      </c>
      <c r="P78" t="e">
        <f t="shared" si="19"/>
        <v>#N/A</v>
      </c>
      <c r="Q78">
        <f>COUNTIF(P$5:P78,P78)</f>
        <v>74</v>
      </c>
      <c r="R78" s="263">
        <v>74</v>
      </c>
      <c r="S78" s="263">
        <v>1</v>
      </c>
      <c r="T78" s="263"/>
      <c r="U78" s="263"/>
    </row>
    <row r="79" spans="1:21" ht="13.5" thickBot="1">
      <c r="A79" s="10">
        <f>MATCH(K79,$K$3:K78,0)</f>
        <v>6</v>
      </c>
      <c r="B79" s="88"/>
      <c r="C79" s="223"/>
      <c r="D79" s="112">
        <f t="shared" si="14"/>
        <v>0</v>
      </c>
      <c r="E79" s="2" t="e">
        <f t="shared" si="16"/>
        <v>#N/A</v>
      </c>
      <c r="F79" s="97">
        <v>75</v>
      </c>
      <c r="G79" s="98" t="e">
        <f>VLOOKUP($K79,Startovka!$E$3:$J$292,3,FALSE())</f>
        <v>#N/A</v>
      </c>
      <c r="H79" s="99" t="e">
        <f>VLOOKUP($K79,Startovka!$E$3:$J$292,4,FALSE())</f>
        <v>#N/A</v>
      </c>
      <c r="I79" s="100" t="e">
        <f>VLOOKUP($K79,Startovka!$E$3:$J$292,6,FALSE())</f>
        <v>#N/A</v>
      </c>
      <c r="J79" s="99" t="e">
        <f>VLOOKUP($K79,Startovka!$E$3:$J$292,5,FALSE())</f>
        <v>#N/A</v>
      </c>
      <c r="K79" s="99">
        <f t="shared" si="17"/>
        <v>0</v>
      </c>
      <c r="L79" s="99">
        <f>COUNTIF(J$4:J79,J79)</f>
        <v>75</v>
      </c>
      <c r="M79" s="115">
        <f t="shared" si="15"/>
        <v>0</v>
      </c>
      <c r="N79" s="115">
        <f t="shared" si="20"/>
        <v>0</v>
      </c>
      <c r="O79" s="254" t="e">
        <f t="shared" si="18"/>
        <v>#N/A</v>
      </c>
      <c r="P79" t="e">
        <f t="shared" si="19"/>
        <v>#N/A</v>
      </c>
      <c r="Q79">
        <f>COUNTIF(P$5:P79,P79)</f>
        <v>75</v>
      </c>
      <c r="R79" s="263">
        <v>75</v>
      </c>
      <c r="S79" s="263">
        <v>0</v>
      </c>
      <c r="T79" s="263"/>
      <c r="U79" s="263"/>
    </row>
    <row r="80" spans="3:23" ht="12.75">
      <c r="C80" s="111"/>
      <c r="Q80" s="231"/>
      <c r="T80" s="263"/>
      <c r="U80" s="263"/>
      <c r="V80" s="263"/>
      <c r="W80" s="263"/>
    </row>
    <row r="81" spans="3:23" ht="12.75">
      <c r="C81" s="111"/>
      <c r="Q81" s="231"/>
      <c r="T81" s="263"/>
      <c r="U81" s="263"/>
      <c r="V81" s="263"/>
      <c r="W81" s="263"/>
    </row>
    <row r="82" spans="11:23" ht="13.5">
      <c r="K82" s="264"/>
      <c r="L82" s="262"/>
      <c r="Q82" s="231"/>
      <c r="T82" s="263"/>
      <c r="U82" s="263"/>
      <c r="V82" s="263"/>
      <c r="W82" s="263"/>
    </row>
    <row r="83" spans="11:23" ht="13.5">
      <c r="K83" s="264"/>
      <c r="L83" s="262"/>
      <c r="Q83" s="231"/>
      <c r="T83" s="263"/>
      <c r="U83" s="263"/>
      <c r="V83" s="263"/>
      <c r="W83" s="263"/>
    </row>
    <row r="84" spans="13:20" ht="12.75">
      <c r="M84" s="9"/>
      <c r="N84"/>
      <c r="P84" s="231"/>
      <c r="S84" s="263"/>
      <c r="T84" s="263"/>
    </row>
    <row r="85" spans="11:20" ht="12.75">
      <c r="K85" s="8"/>
      <c r="M85" s="9"/>
      <c r="N85"/>
      <c r="P85" s="231"/>
      <c r="S85" s="1"/>
      <c r="T85"/>
    </row>
    <row r="86" spans="11:20" ht="12.75">
      <c r="K86" s="8"/>
      <c r="M86" s="9"/>
      <c r="N86"/>
      <c r="P86" s="231"/>
      <c r="S86" s="1"/>
      <c r="T86"/>
    </row>
    <row r="87" spans="11:20" ht="12.75">
      <c r="K87" s="8"/>
      <c r="M87" s="9"/>
      <c r="N87"/>
      <c r="P87" s="231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85" t="s">
        <v>111</v>
      </c>
      <c r="C90" s="285"/>
      <c r="D90" s="285"/>
      <c r="E90" s="285"/>
      <c r="F90" s="285"/>
      <c r="G90" s="285"/>
      <c r="H90" s="285"/>
      <c r="I90" s="285"/>
      <c r="J90" s="285"/>
      <c r="M90" s="9"/>
      <c r="N90"/>
      <c r="S90" s="1"/>
      <c r="T90"/>
    </row>
    <row r="91" spans="2:20" ht="13.5">
      <c r="B91" s="285" t="str">
        <f>F2</f>
        <v> 5. závod Skalní mlýn - Macocha 10.9.2013</v>
      </c>
      <c r="C91" s="285"/>
      <c r="D91" s="285"/>
      <c r="E91" s="285"/>
      <c r="F91" s="285"/>
      <c r="G91" s="285"/>
      <c r="H91" s="285"/>
      <c r="I91" s="285"/>
      <c r="J91" s="285"/>
      <c r="K91" s="8"/>
      <c r="M91" s="9"/>
      <c r="N91"/>
      <c r="S91" s="1"/>
      <c r="T91"/>
    </row>
    <row r="92" spans="3:20" ht="12.75">
      <c r="C92" s="109" t="s">
        <v>63</v>
      </c>
      <c r="D92" s="117">
        <f>COUNTIF($J$5:$J$95,C92)</f>
        <v>0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6">
        <v>1</v>
      </c>
      <c r="C93" s="286" t="e">
        <f>VLOOKUP(CONCATENATE($B93,"  ",$C$92),$E$5:$O$87,3,FALSE)</f>
        <v>#N/A</v>
      </c>
      <c r="D93" s="287"/>
      <c r="E93" s="4" t="e">
        <f>VLOOKUP(CONCATENATE($B93,"  ",$C$92),$E$5:$O$87,4,FALSE)</f>
        <v>#N/A</v>
      </c>
      <c r="F93" s="282" t="e">
        <f>VLOOKUP(CONCATENATE($B93,"  ",$C$92),$E$5:$O$87,5,FALSE)</f>
        <v>#N/A</v>
      </c>
      <c r="G93" s="283"/>
      <c r="H93" s="110" t="e">
        <f>VLOOKUP(CONCATENATE($B93,"  ",$C$92),$E$5:$O$87,9,FALSE)</f>
        <v>#N/A</v>
      </c>
      <c r="I93" s="4" t="e">
        <f>VLOOKUP(CONCATENATE($B93,"  ",$C$92),$E$5:$O$87,2,FALSE)</f>
        <v>#N/A</v>
      </c>
      <c r="J93" s="4" t="e">
        <f>VLOOKUP(CONCATENATE($B93,"  ",$C$92),$E$5:$O$87,7,FALSE)</f>
        <v>#N/A</v>
      </c>
      <c r="K93" s="8"/>
      <c r="M93" s="9"/>
      <c r="N93"/>
      <c r="S93" s="1"/>
      <c r="T93"/>
    </row>
    <row r="94" spans="2:20" ht="12.75">
      <c r="B94" s="116">
        <v>2</v>
      </c>
      <c r="C94" s="286" t="e">
        <f>VLOOKUP(CONCATENATE($B94,"  ",$C$92),$E$5:$O$87,3,FALSE)</f>
        <v>#N/A</v>
      </c>
      <c r="D94" s="287"/>
      <c r="E94" s="4" t="e">
        <f>VLOOKUP(CONCATENATE($B94,"  ",$C$92),$E$5:$O$87,4,FALSE)</f>
        <v>#N/A</v>
      </c>
      <c r="F94" s="282" t="e">
        <f>VLOOKUP(CONCATENATE($B94,"  ",$C$92),$E$5:$O$87,5,FALSE)</f>
        <v>#N/A</v>
      </c>
      <c r="G94" s="283"/>
      <c r="H94" s="110" t="e">
        <f>VLOOKUP(CONCATENATE($B94,"  ",$C$92),$E$5:$O$87,9,FALSE)</f>
        <v>#N/A</v>
      </c>
      <c r="I94" s="4" t="e">
        <f>VLOOKUP(CONCATENATE($B94,"  ",$C$92),$E$5:$O$87,2,FALSE)</f>
        <v>#N/A</v>
      </c>
      <c r="J94" s="4" t="e">
        <f>VLOOKUP(CONCATENATE($B94,"  ",$C$92),$E$5:$O$87,7,FALSE)</f>
        <v>#N/A</v>
      </c>
      <c r="K94" s="8"/>
      <c r="M94" s="9"/>
      <c r="N94"/>
      <c r="S94" s="1"/>
      <c r="T94"/>
    </row>
    <row r="95" spans="2:20" ht="12.75">
      <c r="B95" s="116">
        <v>3</v>
      </c>
      <c r="C95" s="286" t="e">
        <f>VLOOKUP(CONCATENATE($B95,"  ",$C$92),$E$5:$O$87,3,FALSE)</f>
        <v>#N/A</v>
      </c>
      <c r="D95" s="287"/>
      <c r="E95" s="4" t="e">
        <f>VLOOKUP(CONCATENATE($B95,"  ",$C$92),$E$5:$O$87,4,FALSE)</f>
        <v>#N/A</v>
      </c>
      <c r="F95" s="282" t="e">
        <f>VLOOKUP(CONCATENATE($B95,"  ",$C$92),$E$5:$O$87,5,FALSE)</f>
        <v>#N/A</v>
      </c>
      <c r="G95" s="283"/>
      <c r="H95" s="110" t="e">
        <f>VLOOKUP(CONCATENATE($B95,"  ",$C$92),$E$5:$O$87,9,FALSE)</f>
        <v>#N/A</v>
      </c>
      <c r="I95" s="4" t="e">
        <f>VLOOKUP(CONCATENATE($B95,"  ",$C$92),$E$5:$O$87,2,FALSE)</f>
        <v>#N/A</v>
      </c>
      <c r="J95" s="4" t="e">
        <f>VLOOKUP(CONCATENATE($B95,"  ",$C$92),$E$5:$O$87,7,FALSE)</f>
        <v>#N/A</v>
      </c>
      <c r="K95" s="8"/>
      <c r="M95" s="9"/>
      <c r="N95"/>
      <c r="S95" s="1"/>
      <c r="T95"/>
    </row>
    <row r="96" spans="2:20" ht="12.75">
      <c r="B96" s="116">
        <v>4</v>
      </c>
      <c r="C96" s="286" t="e">
        <f>VLOOKUP(CONCATENATE($B96,"  ",$C$92),$E$5:$O$87,3,FALSE)</f>
        <v>#N/A</v>
      </c>
      <c r="D96" s="287"/>
      <c r="E96" s="4" t="e">
        <f>VLOOKUP(CONCATENATE($B96,"  ",$C$92),$E$5:$O$87,4,FALSE)</f>
        <v>#N/A</v>
      </c>
      <c r="F96" s="282" t="e">
        <f>VLOOKUP(CONCATENATE($B96,"  ",$C$92),$E$5:$O$87,5,FALSE)</f>
        <v>#N/A</v>
      </c>
      <c r="G96" s="283"/>
      <c r="H96" s="110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6">
        <v>5</v>
      </c>
      <c r="C97" s="286" t="e">
        <f>VLOOKUP(CONCATENATE($B97,"  ",$C$92),$E$5:$O$87,3,FALSE)</f>
        <v>#N/A</v>
      </c>
      <c r="D97" s="287"/>
      <c r="E97" s="4" t="e">
        <f>VLOOKUP(CONCATENATE($B97,"  ",$C$92),$E$5:$O$87,4,FALSE)</f>
        <v>#N/A</v>
      </c>
      <c r="F97" s="282" t="e">
        <f>VLOOKUP(CONCATENATE($B97,"  ",$C$92),$E$5:$O$87,5,FALSE)</f>
        <v>#N/A</v>
      </c>
      <c r="G97" s="283"/>
      <c r="H97" s="110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8"/>
      <c r="C98" s="272" t="s">
        <v>64</v>
      </c>
      <c r="D98" s="273">
        <f>COUNTIF($J$5:$J$95,C98)</f>
        <v>0</v>
      </c>
      <c r="J98" s="2"/>
      <c r="K98" s="8"/>
      <c r="M98" s="9"/>
      <c r="N98"/>
      <c r="S98" s="1"/>
      <c r="T98"/>
    </row>
    <row r="99" spans="2:20" ht="12.75">
      <c r="B99" s="116">
        <v>1</v>
      </c>
      <c r="C99" s="286" t="e">
        <f>VLOOKUP(CONCATENATE($B99,"  ",$C$98),$E$5:$O$87,3,FALSE)</f>
        <v>#N/A</v>
      </c>
      <c r="D99" s="287"/>
      <c r="E99" s="4" t="e">
        <f>VLOOKUP(CONCATENATE($B99,"  ",$C$98),$E$5:$O$87,4,FALSE)</f>
        <v>#N/A</v>
      </c>
      <c r="F99" s="268" t="e">
        <f>VLOOKUP(CONCATENATE($B99,"  ",$C$98),$E$5:$O$87,5,FALSE)</f>
        <v>#N/A</v>
      </c>
      <c r="G99" s="269"/>
      <c r="H99" s="110" t="e">
        <f>VLOOKUP(CONCATENATE($B99,"  ",$C$98),$E$5:$O$87,9,FALSE)</f>
        <v>#N/A</v>
      </c>
      <c r="I99" s="4" t="e">
        <f>VLOOKUP(CONCATENATE($B99,"  ",$C$98),$E$5:$O$87,2,FALSE)</f>
        <v>#N/A</v>
      </c>
      <c r="J99" s="4" t="e">
        <f>VLOOKUP(CONCATENATE($B99,"  ",$C$98),$E$5:$O$87,7,FALSE)</f>
        <v>#N/A</v>
      </c>
      <c r="K99" s="8"/>
      <c r="M99" s="9"/>
      <c r="N99"/>
      <c r="S99" s="1"/>
      <c r="T99"/>
    </row>
    <row r="100" spans="2:20" ht="12.75">
      <c r="B100" s="116">
        <v>2</v>
      </c>
      <c r="C100" s="286" t="e">
        <f>VLOOKUP(CONCATENATE($B100,"  ",$C$98),$E$5:$O$87,3,FALSE)</f>
        <v>#N/A</v>
      </c>
      <c r="D100" s="287"/>
      <c r="E100" s="4" t="e">
        <f>VLOOKUP(CONCATENATE($B100,"  ",$C$98),$E$5:$O$87,4,FALSE)</f>
        <v>#N/A</v>
      </c>
      <c r="F100" s="268" t="e">
        <f>VLOOKUP(CONCATENATE($B100,"  ",$C$98),$E$5:$O$87,5,FALSE)</f>
        <v>#N/A</v>
      </c>
      <c r="G100" s="269"/>
      <c r="H100" s="110" t="e">
        <f>VLOOKUP(CONCATENATE($B100,"  ",$C$98),$E$5:$O$87,9,FALSE)</f>
        <v>#N/A</v>
      </c>
      <c r="I100" s="4" t="e">
        <f>VLOOKUP(CONCATENATE($B100,"  ",$C$98),$E$5:$O$87,2,FALSE)</f>
        <v>#N/A</v>
      </c>
      <c r="J100" s="4" t="e">
        <f>VLOOKUP(CONCATENATE($B100,"  ",$C$98),$E$5:$O$87,7,FALSE)</f>
        <v>#N/A</v>
      </c>
      <c r="K100" s="8"/>
      <c r="M100" s="9"/>
      <c r="N100"/>
      <c r="S100" s="1"/>
      <c r="T100"/>
    </row>
    <row r="101" spans="2:20" ht="12.75">
      <c r="B101" s="116">
        <v>3</v>
      </c>
      <c r="C101" s="286" t="e">
        <f>VLOOKUP(CONCATENATE($B101,"  ",$C$98),$E$5:$O$87,3,FALSE)</f>
        <v>#N/A</v>
      </c>
      <c r="D101" s="287"/>
      <c r="E101" s="4" t="e">
        <f>VLOOKUP(CONCATENATE($B101,"  ",$C$98),$E$5:$O$87,4,FALSE)</f>
        <v>#N/A</v>
      </c>
      <c r="F101" s="268" t="e">
        <f>VLOOKUP(CONCATENATE($B101,"  ",$C$98),$E$5:$O$87,5,FALSE)</f>
        <v>#N/A</v>
      </c>
      <c r="G101" s="269"/>
      <c r="H101" s="110" t="e">
        <f>VLOOKUP(CONCATENATE($B101,"  ",$C$98),$E$5:$O$87,9,FALSE)</f>
        <v>#N/A</v>
      </c>
      <c r="I101" s="4" t="e">
        <f>VLOOKUP(CONCATENATE($B101,"  ",$C$98),$E$5:$O$87,2,FALSE)</f>
        <v>#N/A</v>
      </c>
      <c r="J101" s="4" t="e">
        <f>VLOOKUP(CONCATENATE($B101,"  ",$C$98),$E$5:$O$87,7,FALSE)</f>
        <v>#N/A</v>
      </c>
      <c r="K101" s="8"/>
      <c r="M101" s="9"/>
      <c r="N101"/>
      <c r="S101" s="1"/>
      <c r="T101"/>
    </row>
    <row r="102" spans="2:20" ht="12.75">
      <c r="B102" s="116">
        <v>4</v>
      </c>
      <c r="C102" s="286" t="e">
        <f>VLOOKUP(CONCATENATE($B102,"  ",$C$98),$E$5:$O$87,3,FALSE)</f>
        <v>#N/A</v>
      </c>
      <c r="D102" s="287"/>
      <c r="E102" s="4" t="e">
        <f>VLOOKUP(CONCATENATE($B102,"  ",$C$98),$E$5:$O$87,4,FALSE)</f>
        <v>#N/A</v>
      </c>
      <c r="F102" s="268" t="e">
        <f>VLOOKUP(CONCATENATE($B102,"  ",$C$98),$E$5:$O$87,5,FALSE)</f>
        <v>#N/A</v>
      </c>
      <c r="G102" s="269"/>
      <c r="H102" s="110" t="e">
        <f>VLOOKUP(CONCATENATE($B102,"  ",$C$98),$E$5:$O$87,9,FALSE)</f>
        <v>#N/A</v>
      </c>
      <c r="I102" s="4" t="e">
        <f>VLOOKUP(CONCATENATE($B102,"  ",$C$98),$E$5:$O$87,2,FALSE)</f>
        <v>#N/A</v>
      </c>
      <c r="J102" s="4" t="e">
        <f>VLOOKUP(CONCATENATE($B102,"  ",$C$98),$E$5:$O$87,7,FALSE)</f>
        <v>#N/A</v>
      </c>
      <c r="M102" s="9"/>
      <c r="N102"/>
      <c r="S102" s="1"/>
      <c r="T102"/>
    </row>
    <row r="103" spans="2:20" ht="12.75">
      <c r="B103" s="116">
        <v>5</v>
      </c>
      <c r="C103" s="286" t="e">
        <f>VLOOKUP(CONCATENATE($B103,"  ",$C$98),$E$5:$O$87,3,FALSE)</f>
        <v>#N/A</v>
      </c>
      <c r="D103" s="287"/>
      <c r="E103" s="4" t="e">
        <f>VLOOKUP(CONCATENATE($B103,"  ",$C$98),$E$5:$O$87,4,FALSE)</f>
        <v>#N/A</v>
      </c>
      <c r="F103" s="268" t="e">
        <f>VLOOKUP(CONCATENATE($B103,"  ",$C$98),$E$5:$O$87,5,FALSE)</f>
        <v>#N/A</v>
      </c>
      <c r="G103" s="269"/>
      <c r="H103" s="110" t="e">
        <f>VLOOKUP(CONCATENATE($B103,"  ",$C$98),$E$5:$O$87,9,FALSE)</f>
        <v>#N/A</v>
      </c>
      <c r="I103" s="4" t="e">
        <f>VLOOKUP(CONCATENATE($B103,"  ",$C$98),$E$5:$O$87,2,FALSE)</f>
        <v>#N/A</v>
      </c>
      <c r="J103" s="4" t="e">
        <f>VLOOKUP(CONCATENATE($B103,"  ",$C$98),$E$5:$O$87,7,FALSE)</f>
        <v>#N/A</v>
      </c>
      <c r="K103" s="8"/>
      <c r="M103" s="9"/>
      <c r="N103"/>
      <c r="S103" s="1"/>
      <c r="T103"/>
    </row>
    <row r="104" spans="2:20" ht="12.75">
      <c r="B104" s="108"/>
      <c r="C104" s="272" t="s">
        <v>12</v>
      </c>
      <c r="D104" s="273">
        <f>COUNTIF($J$5:$J$95,C104)</f>
        <v>0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6">
        <v>1</v>
      </c>
      <c r="C105" s="286" t="e">
        <f>VLOOKUP(CONCATENATE($B105,"  ",$C$104),$E$5:$O$87,3,FALSE)</f>
        <v>#N/A</v>
      </c>
      <c r="D105" s="287"/>
      <c r="E105" s="4" t="e">
        <f>VLOOKUP(CONCATENATE($B105,"  ",$C$104),$E$5:$O$87,4,FALSE)</f>
        <v>#N/A</v>
      </c>
      <c r="F105" s="268" t="e">
        <f>VLOOKUP(CONCATENATE($B105,"  ",$C$104),$E$5:$O$87,5,FALSE)</f>
        <v>#N/A</v>
      </c>
      <c r="G105" s="269"/>
      <c r="H105" s="110" t="e">
        <f>VLOOKUP(CONCATENATE($B105,"  ",$C$104),$E$5:$O$87,9,FALSE)</f>
        <v>#N/A</v>
      </c>
      <c r="I105" s="4" t="e">
        <f>VLOOKUP(CONCATENATE($B105,"  ",$C$104),$E$5:$O$87,2,FALSE)</f>
        <v>#N/A</v>
      </c>
      <c r="J105" s="4" t="e">
        <f>VLOOKUP(CONCATENATE($B105,"  ",$C$104),$E$5:$O$87,7,FALSE)</f>
        <v>#N/A</v>
      </c>
      <c r="K105" s="8"/>
      <c r="M105" s="9"/>
      <c r="N105"/>
      <c r="S105" s="1"/>
      <c r="T105"/>
    </row>
    <row r="106" spans="2:20" ht="12.75">
      <c r="B106" s="116">
        <v>2</v>
      </c>
      <c r="C106" s="286" t="e">
        <f>VLOOKUP(CONCATENATE($B106,"  ",$C$104),$E$5:$O$87,3,FALSE)</f>
        <v>#N/A</v>
      </c>
      <c r="D106" s="287"/>
      <c r="E106" s="4" t="e">
        <f>VLOOKUP(CONCATENATE($B106,"  ",$C$104),$E$5:$O$87,4,FALSE)</f>
        <v>#N/A</v>
      </c>
      <c r="F106" s="268" t="e">
        <f>VLOOKUP(CONCATENATE($B106,"  ",$C$104),$E$5:$O$87,5,FALSE)</f>
        <v>#N/A</v>
      </c>
      <c r="G106" s="269"/>
      <c r="H106" s="110" t="e">
        <f>VLOOKUP(CONCATENATE($B106,"  ",$C$104),$E$5:$O$87,9,FALSE)</f>
        <v>#N/A</v>
      </c>
      <c r="I106" s="4" t="e">
        <f>VLOOKUP(CONCATENATE($B106,"  ",$C$104),$E$5:$O$87,2,FALSE)</f>
        <v>#N/A</v>
      </c>
      <c r="J106" s="4" t="e">
        <f>VLOOKUP(CONCATENATE($B106,"  ",$C$104),$E$5:$O$87,7,FALSE)</f>
        <v>#N/A</v>
      </c>
      <c r="K106" s="8"/>
      <c r="M106" s="9"/>
      <c r="N106"/>
      <c r="S106" s="1"/>
      <c r="T106"/>
    </row>
    <row r="107" spans="2:20" ht="12.75">
      <c r="B107" s="116">
        <v>3</v>
      </c>
      <c r="C107" s="286" t="e">
        <f>VLOOKUP(CONCATENATE($B107,"  ",$C$104),$E$5:$O$87,3,FALSE)</f>
        <v>#N/A</v>
      </c>
      <c r="D107" s="287"/>
      <c r="E107" s="4" t="e">
        <f>VLOOKUP(CONCATENATE($B107,"  ",$C$104),$E$5:$O$87,4,FALSE)</f>
        <v>#N/A</v>
      </c>
      <c r="F107" s="268" t="e">
        <f>VLOOKUP(CONCATENATE($B107,"  ",$C$104),$E$5:$O$87,5,FALSE)</f>
        <v>#N/A</v>
      </c>
      <c r="G107" s="269"/>
      <c r="H107" s="110" t="e">
        <f>VLOOKUP(CONCATENATE($B107,"  ",$C$104),$E$5:$O$87,9,FALSE)</f>
        <v>#N/A</v>
      </c>
      <c r="I107" s="4" t="e">
        <f>VLOOKUP(CONCATENATE($B107,"  ",$C$104),$E$5:$O$87,2,FALSE)</f>
        <v>#N/A</v>
      </c>
      <c r="J107" s="4" t="e">
        <f>VLOOKUP(CONCATENATE($B107,"  ",$C$104),$E$5:$O$87,7,FALSE)</f>
        <v>#N/A</v>
      </c>
      <c r="K107" s="8"/>
      <c r="M107" s="9"/>
      <c r="N107"/>
      <c r="S107" s="1"/>
      <c r="T107"/>
    </row>
    <row r="108" spans="2:20" ht="12.75">
      <c r="B108" s="116">
        <v>4</v>
      </c>
      <c r="C108" s="286" t="e">
        <f>VLOOKUP(CONCATENATE($B108,"  ",$C$104),$E$5:$O$87,3,FALSE)</f>
        <v>#N/A</v>
      </c>
      <c r="D108" s="287"/>
      <c r="E108" s="4" t="e">
        <f>VLOOKUP(CONCATENATE($B108,"  ",$C$104),$E$5:$O$87,4,FALSE)</f>
        <v>#N/A</v>
      </c>
      <c r="F108" s="268" t="e">
        <f>VLOOKUP(CONCATENATE($B108,"  ",$C$104),$E$5:$O$87,5,FALSE)</f>
        <v>#N/A</v>
      </c>
      <c r="G108" s="269"/>
      <c r="H108" s="110" t="e">
        <f>VLOOKUP(CONCATENATE($B108,"  ",$C$104),$E$5:$O$87,9,FALSE)</f>
        <v>#N/A</v>
      </c>
      <c r="I108" s="4" t="e">
        <f>VLOOKUP(CONCATENATE($B108,"  ",$C$104),$E$5:$O$87,2,FALSE)</f>
        <v>#N/A</v>
      </c>
      <c r="J108" s="4" t="e">
        <f>VLOOKUP(CONCATENATE($B108,"  ",$C$104),$E$5:$O$87,7,FALSE)</f>
        <v>#N/A</v>
      </c>
      <c r="M108" s="9"/>
      <c r="N108"/>
      <c r="S108" s="1"/>
      <c r="T108"/>
    </row>
    <row r="109" spans="2:20" ht="12.75">
      <c r="B109" s="116">
        <v>5</v>
      </c>
      <c r="C109" s="286" t="e">
        <f>VLOOKUP(CONCATENATE($B109,"  ",$C$104),$E$5:$O$87,3,FALSE)</f>
        <v>#N/A</v>
      </c>
      <c r="D109" s="287"/>
      <c r="E109" s="4" t="e">
        <f>VLOOKUP(CONCATENATE($B109,"  ",$C$104),$E$5:$O$87,4,FALSE)</f>
        <v>#N/A</v>
      </c>
      <c r="F109" s="268" t="e">
        <f>VLOOKUP(CONCATENATE($B109,"  ",$C$104),$E$5:$O$87,5,FALSE)</f>
        <v>#N/A</v>
      </c>
      <c r="G109" s="269"/>
      <c r="H109" s="110" t="e">
        <f>VLOOKUP(CONCATENATE($B109,"  ",$C$104),$E$5:$O$87,9,FALSE)</f>
        <v>#N/A</v>
      </c>
      <c r="I109" s="4" t="e">
        <f>VLOOKUP(CONCATENATE($B109,"  ",$C$104),$E$5:$O$87,2,FALSE)</f>
        <v>#N/A</v>
      </c>
      <c r="J109" s="4" t="e">
        <f>VLOOKUP(CONCATENATE($B109,"  ",$C$104),$E$5:$O$87,7,FALSE)</f>
        <v>#N/A</v>
      </c>
      <c r="K109" s="8"/>
      <c r="M109" s="9"/>
      <c r="N109"/>
      <c r="S109" s="1"/>
      <c r="T109"/>
    </row>
    <row r="110" spans="2:20" ht="12.75">
      <c r="B110" s="108"/>
      <c r="C110" s="272" t="s">
        <v>16</v>
      </c>
      <c r="D110" s="273">
        <f>COUNTIF($J$5:$J$95,C110)</f>
        <v>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6">
        <v>1</v>
      </c>
      <c r="C111" s="286" t="e">
        <f>VLOOKUP(CONCATENATE($B111,"  ",$C$110),$E$5:$O$87,3,FALSE)</f>
        <v>#N/A</v>
      </c>
      <c r="D111" s="287"/>
      <c r="E111" s="4" t="e">
        <f>VLOOKUP(CONCATENATE($B111,"  ",$C$110),$E$5:$O$87,4,FALSE)</f>
        <v>#N/A</v>
      </c>
      <c r="F111" s="268" t="e">
        <f>VLOOKUP(CONCATENATE($B111,"  ",$C$110),$E$5:$O$87,5,FALSE)</f>
        <v>#N/A</v>
      </c>
      <c r="G111" s="269"/>
      <c r="H111" s="110" t="e">
        <f>VLOOKUP(CONCATENATE($B111,"  ",$C$110),$E$5:$O$87,9,FALSE)</f>
        <v>#N/A</v>
      </c>
      <c r="I111" s="4" t="e">
        <f>VLOOKUP(CONCATENATE($B111,"  ",$C$110),$E$5:$O$87,2,FALSE)</f>
        <v>#N/A</v>
      </c>
      <c r="J111" s="4" t="e">
        <f>VLOOKUP(CONCATENATE($B111,"  ",$C$110),$E$5:$O$87,7,FALSE)</f>
        <v>#N/A</v>
      </c>
      <c r="K111" s="8"/>
      <c r="M111" s="9"/>
      <c r="N111"/>
      <c r="S111" s="1"/>
      <c r="T111"/>
    </row>
    <row r="112" spans="2:20" ht="12.75">
      <c r="B112" s="116">
        <v>2</v>
      </c>
      <c r="C112" s="286" t="e">
        <f>VLOOKUP(CONCATENATE($B112,"  ",$C$110),$E$5:$O$87,3,FALSE)</f>
        <v>#N/A</v>
      </c>
      <c r="D112" s="287"/>
      <c r="E112" s="4" t="e">
        <f>VLOOKUP(CONCATENATE($B112,"  ",$C$110),$E$5:$O$87,4,FALSE)</f>
        <v>#N/A</v>
      </c>
      <c r="F112" s="268" t="e">
        <f>VLOOKUP(CONCATENATE($B112,"  ",$C$110),$E$5:$O$87,5,FALSE)</f>
        <v>#N/A</v>
      </c>
      <c r="G112" s="269"/>
      <c r="H112" s="110" t="e">
        <f>VLOOKUP(CONCATENATE($B112,"  ",$C$110),$E$5:$O$87,9,FALSE)</f>
        <v>#N/A</v>
      </c>
      <c r="I112" s="4" t="e">
        <f>VLOOKUP(CONCATENATE($B112,"  ",$C$110),$E$5:$O$87,2,FALSE)</f>
        <v>#N/A</v>
      </c>
      <c r="J112" s="4" t="e">
        <f>VLOOKUP(CONCATENATE($B112,"  ",$C$110),$E$5:$O$87,7,FALSE)</f>
        <v>#N/A</v>
      </c>
      <c r="K112" s="8"/>
      <c r="M112" s="9"/>
      <c r="N112"/>
      <c r="S112" s="1"/>
      <c r="T112"/>
    </row>
    <row r="113" spans="2:20" ht="12.75">
      <c r="B113" s="116">
        <v>3</v>
      </c>
      <c r="C113" s="286" t="e">
        <f>VLOOKUP(CONCATENATE($B113,"  ",$C$110),$E$5:$O$87,3,FALSE)</f>
        <v>#N/A</v>
      </c>
      <c r="D113" s="287"/>
      <c r="E113" s="4" t="e">
        <f>VLOOKUP(CONCATENATE($B113,"  ",$C$110),$E$5:$O$87,4,FALSE)</f>
        <v>#N/A</v>
      </c>
      <c r="F113" s="268" t="e">
        <f>VLOOKUP(CONCATENATE($B113,"  ",$C$110),$E$5:$O$87,5,FALSE)</f>
        <v>#N/A</v>
      </c>
      <c r="G113" s="269"/>
      <c r="H113" s="110" t="e">
        <f>VLOOKUP(CONCATENATE($B113,"  ",$C$110),$E$5:$O$87,9,FALSE)</f>
        <v>#N/A</v>
      </c>
      <c r="I113" s="4" t="e">
        <f>VLOOKUP(CONCATENATE($B113,"  ",$C$110),$E$5:$O$87,2,FALSE)</f>
        <v>#N/A</v>
      </c>
      <c r="J113" s="4" t="e">
        <f>VLOOKUP(CONCATENATE($B113,"  ",$C$110),$E$5:$O$87,7,FALSE)</f>
        <v>#N/A</v>
      </c>
      <c r="K113" s="8"/>
      <c r="M113" s="9"/>
      <c r="N113"/>
      <c r="S113" s="1"/>
      <c r="T113"/>
    </row>
    <row r="114" spans="2:20" ht="12.75">
      <c r="B114" s="116">
        <v>4</v>
      </c>
      <c r="C114" s="286" t="e">
        <f>VLOOKUP(CONCATENATE($B114,"  ",$C$110),$E$5:$O$87,3,FALSE)</f>
        <v>#N/A</v>
      </c>
      <c r="D114" s="287"/>
      <c r="E114" s="4" t="e">
        <f>VLOOKUP(CONCATENATE($B114,"  ",$C$110),$E$5:$O$87,4,FALSE)</f>
        <v>#N/A</v>
      </c>
      <c r="F114" s="268" t="e">
        <f>VLOOKUP(CONCATENATE($B114,"  ",$C$110),$E$5:$O$87,5,FALSE)</f>
        <v>#N/A</v>
      </c>
      <c r="G114" s="269"/>
      <c r="H114" s="110" t="e">
        <f>VLOOKUP(CONCATENATE($B114,"  ",$C$110),$E$5:$O$87,9,FALSE)</f>
        <v>#N/A</v>
      </c>
      <c r="I114" s="4" t="e">
        <f>VLOOKUP(CONCATENATE($B114,"  ",$C$110),$E$5:$O$87,2,FALSE)</f>
        <v>#N/A</v>
      </c>
      <c r="J114" s="4" t="e">
        <f>VLOOKUP(CONCATENATE($B114,"  ",$C$110),$E$5:$O$87,7,FALSE)</f>
        <v>#N/A</v>
      </c>
      <c r="M114" s="9"/>
      <c r="N114"/>
      <c r="S114" s="1"/>
      <c r="T114"/>
    </row>
    <row r="115" spans="2:20" ht="12.75">
      <c r="B115" s="116">
        <v>5</v>
      </c>
      <c r="C115" s="286" t="e">
        <f>VLOOKUP(CONCATENATE($B115,"  ",$C$110),$E$5:$O$87,3,FALSE)</f>
        <v>#N/A</v>
      </c>
      <c r="D115" s="287"/>
      <c r="E115" s="4" t="e">
        <f>VLOOKUP(CONCATENATE($B115,"  ",$C$110),$E$5:$O$87,4,FALSE)</f>
        <v>#N/A</v>
      </c>
      <c r="F115" s="268" t="e">
        <f>VLOOKUP(CONCATENATE($B115,"  ",$C$110),$E$5:$O$87,5,FALSE)</f>
        <v>#N/A</v>
      </c>
      <c r="G115" s="269"/>
      <c r="H115" s="110" t="e">
        <f>VLOOKUP(CONCATENATE($B115,"  ",$C$110),$E$5:$O$87,9,FALSE)</f>
        <v>#N/A</v>
      </c>
      <c r="I115" s="4" t="e">
        <f>VLOOKUP(CONCATENATE($B115,"  ",$C$110),$E$5:$O$87,2,FALSE)</f>
        <v>#N/A</v>
      </c>
      <c r="J115" s="4" t="e">
        <f>VLOOKUP(CONCATENATE($B115,"  ",$C$110),$E$5:$O$87,7,FALSE)</f>
        <v>#N/A</v>
      </c>
      <c r="K115" s="8"/>
      <c r="M115" s="9"/>
      <c r="N115"/>
      <c r="S115" s="1"/>
      <c r="T115"/>
    </row>
    <row r="116" spans="2:20" ht="12.75">
      <c r="B116" s="108"/>
      <c r="C116" s="272" t="s">
        <v>62</v>
      </c>
      <c r="D116" s="273">
        <f>COUNTIF($J$5:$J$95,C116)</f>
        <v>0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6">
        <v>1</v>
      </c>
      <c r="C117" s="286" t="e">
        <f>VLOOKUP(CONCATENATE($B117,"  ",$C$116),$E$5:$O$87,3,FALSE)</f>
        <v>#N/A</v>
      </c>
      <c r="D117" s="287"/>
      <c r="E117" s="4" t="e">
        <f>VLOOKUP(CONCATENATE($B117,"  ",$C$116),$E$5:$O$87,4,FALSE)</f>
        <v>#N/A</v>
      </c>
      <c r="F117" s="268" t="e">
        <f>VLOOKUP(CONCATENATE($B117,"  ",$C$116),$E$5:$O$87,5,FALSE)</f>
        <v>#N/A</v>
      </c>
      <c r="G117" s="269"/>
      <c r="H117" s="110" t="e">
        <f>VLOOKUP(CONCATENATE($B117,"  ",$C$116),$E$5:$O$87,9,FALSE)</f>
        <v>#N/A</v>
      </c>
      <c r="I117" s="258" t="e">
        <f>VLOOKUP(CONCATENATE($B117,"  ",$C$116),$E$5:$O$87,2,FALSE)</f>
        <v>#N/A</v>
      </c>
      <c r="J117" s="4" t="e">
        <f>VLOOKUP(CONCATENATE($B117,"  ",$C$116),$E$5:$O$87,7,FALSE)</f>
        <v>#N/A</v>
      </c>
      <c r="K117" s="8"/>
      <c r="M117" s="9"/>
      <c r="N117"/>
      <c r="S117" s="1"/>
      <c r="T117"/>
    </row>
    <row r="118" spans="2:20" ht="12.75">
      <c r="B118" s="116">
        <v>2</v>
      </c>
      <c r="C118" s="286" t="e">
        <f>VLOOKUP(CONCATENATE($B118,"  ",$C$116),$E$5:$O$87,3,FALSE)</f>
        <v>#N/A</v>
      </c>
      <c r="D118" s="287"/>
      <c r="E118" s="4" t="e">
        <f>VLOOKUP(CONCATENATE($B118,"  ",$C$116),$E$5:$O$87,4,FALSE)</f>
        <v>#N/A</v>
      </c>
      <c r="F118" s="268" t="e">
        <f>VLOOKUP(CONCATENATE($B118,"  ",$C$116),$E$5:$O$87,5,FALSE)</f>
        <v>#N/A</v>
      </c>
      <c r="G118" s="269"/>
      <c r="H118" s="110" t="e">
        <f>VLOOKUP(CONCATENATE($B118,"  ",$C$116),$E$5:$O$87,9,FALSE)</f>
        <v>#N/A</v>
      </c>
      <c r="I118" s="258" t="e">
        <f>VLOOKUP(CONCATENATE($B118,"  ",$C$116),$E$5:$O$87,2,FALSE)</f>
        <v>#N/A</v>
      </c>
      <c r="J118" s="4" t="e">
        <f>VLOOKUP(CONCATENATE($B118,"  ",$C$116),$E$5:$O$87,7,FALSE)</f>
        <v>#N/A</v>
      </c>
      <c r="K118" s="8"/>
      <c r="M118" s="9"/>
      <c r="N118"/>
      <c r="S118" s="1"/>
      <c r="T118"/>
    </row>
    <row r="119" spans="2:20" ht="12.75">
      <c r="B119" s="116">
        <v>3</v>
      </c>
      <c r="C119" s="286" t="e">
        <f>VLOOKUP(CONCATENATE($B119,"  ",$C$116),$E$5:$O$87,3,FALSE)</f>
        <v>#N/A</v>
      </c>
      <c r="D119" s="287"/>
      <c r="E119" s="4" t="e">
        <f>VLOOKUP(CONCATENATE($B119,"  ",$C$116),$E$5:$O$87,4,FALSE)</f>
        <v>#N/A</v>
      </c>
      <c r="F119" s="268" t="e">
        <f>VLOOKUP(CONCATENATE($B119,"  ",$C$116),$E$5:$O$87,5,FALSE)</f>
        <v>#N/A</v>
      </c>
      <c r="G119" s="269"/>
      <c r="H119" s="110" t="e">
        <f>VLOOKUP(CONCATENATE($B119,"  ",$C$116),$E$5:$O$87,9,FALSE)</f>
        <v>#N/A</v>
      </c>
      <c r="I119" s="258" t="e">
        <f>VLOOKUP(CONCATENATE($B119,"  ",$C$116),$E$5:$O$87,2,FALSE)</f>
        <v>#N/A</v>
      </c>
      <c r="J119" s="4" t="e">
        <f>VLOOKUP(CONCATENATE($B119,"  ",$C$116),$E$5:$O$87,7,FALSE)</f>
        <v>#N/A</v>
      </c>
      <c r="K119" s="8"/>
      <c r="M119" s="9"/>
      <c r="N119"/>
      <c r="S119" s="1"/>
      <c r="T119"/>
    </row>
    <row r="120" spans="2:20" ht="12.75">
      <c r="B120" s="116">
        <v>4</v>
      </c>
      <c r="C120" s="286" t="e">
        <f>VLOOKUP(CONCATENATE($B120,"  ",$C$116),$E$5:$O$87,3,FALSE)</f>
        <v>#N/A</v>
      </c>
      <c r="D120" s="287"/>
      <c r="E120" s="4" t="e">
        <f>VLOOKUP(CONCATENATE($B120,"  ",$C$116),$E$5:$O$87,4,FALSE)</f>
        <v>#N/A</v>
      </c>
      <c r="F120" s="268" t="e">
        <f>VLOOKUP(CONCATENATE($B120,"  ",$C$116),$E$5:$O$87,5,FALSE)</f>
        <v>#N/A</v>
      </c>
      <c r="G120" s="269"/>
      <c r="H120" s="110" t="e">
        <f>VLOOKUP(CONCATENATE($B120,"  ",$C$116),$E$5:$O$87,9,FALSE)</f>
        <v>#N/A</v>
      </c>
      <c r="I120" s="258" t="e">
        <f>VLOOKUP(CONCATENATE($B120,"  ",$C$116),$E$5:$O$87,2,FALSE)</f>
        <v>#N/A</v>
      </c>
      <c r="J120" s="4" t="e">
        <f>VLOOKUP(CONCATENATE($B120,"  ",$C$116),$E$5:$O$87,7,FALSE)</f>
        <v>#N/A</v>
      </c>
      <c r="M120" s="9"/>
      <c r="N120"/>
      <c r="S120" s="1"/>
      <c r="T120"/>
    </row>
    <row r="121" spans="2:20" ht="12.75">
      <c r="B121" s="116">
        <v>5</v>
      </c>
      <c r="C121" s="286" t="e">
        <f>VLOOKUP(CONCATENATE($B121,"  ",$C$116),$E$5:$O$87,3,FALSE)</f>
        <v>#N/A</v>
      </c>
      <c r="D121" s="287"/>
      <c r="E121" s="4" t="e">
        <f>VLOOKUP(CONCATENATE($B121,"  ",$C$116),$E$5:$O$87,4,FALSE)</f>
        <v>#N/A</v>
      </c>
      <c r="F121" s="268" t="e">
        <f>VLOOKUP(CONCATENATE($B121,"  ",$C$116),$E$5:$O$87,5,FALSE)</f>
        <v>#N/A</v>
      </c>
      <c r="G121" s="269"/>
      <c r="H121" s="110" t="e">
        <f>VLOOKUP(CONCATENATE($B121,"  ",$C$116),$E$5:$O$87,9,FALSE)</f>
        <v>#N/A</v>
      </c>
      <c r="I121" s="258" t="e">
        <f>VLOOKUP(CONCATENATE($B121,"  ",$C$116),$E$5:$O$87,2,FALSE)</f>
        <v>#N/A</v>
      </c>
      <c r="J121" s="4" t="e">
        <f>VLOOKUP(CONCATENATE($B121,"  ",$C$116),$E$5:$O$87,7,FALSE)</f>
        <v>#N/A</v>
      </c>
      <c r="K121" s="8"/>
      <c r="M121" s="9"/>
      <c r="N121"/>
      <c r="S121" s="1"/>
      <c r="T121"/>
    </row>
    <row r="122" spans="2:20" ht="12.75">
      <c r="B122" s="108"/>
      <c r="C122" s="272" t="s">
        <v>17</v>
      </c>
      <c r="D122" s="273">
        <f>COUNTIF($J$5:$J$95,C122)</f>
        <v>0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6">
        <v>1</v>
      </c>
      <c r="C123" s="286" t="e">
        <f>VLOOKUP(CONCATENATE($B123,"  ",$C$122),$E$5:$O$87,3,FALSE)</f>
        <v>#N/A</v>
      </c>
      <c r="D123" s="287"/>
      <c r="E123" s="4" t="e">
        <f>VLOOKUP(CONCATENATE($B123,"  ",$C$122),$E$5:$O$87,4,FALSE)</f>
        <v>#N/A</v>
      </c>
      <c r="F123" s="268" t="e">
        <f>VLOOKUP(CONCATENATE($B123,"  ",$C$122),$E$5:$O$87,5,FALSE)</f>
        <v>#N/A</v>
      </c>
      <c r="G123" s="269"/>
      <c r="H123" s="110" t="e">
        <f>VLOOKUP(CONCATENATE($B123,"  ",$C$122),$E$5:$O$87,9,FALSE)</f>
        <v>#N/A</v>
      </c>
      <c r="I123" s="258" t="e">
        <f>VLOOKUP(CONCATENATE($B123,"  ",$C$122),$E$5:$O$87,2,FALSE)</f>
        <v>#N/A</v>
      </c>
      <c r="J123" s="4" t="e">
        <f>VLOOKUP(CONCATENATE($B123,"  ",$C$122),$E$5:$O$87,7,FALSE)</f>
        <v>#N/A</v>
      </c>
      <c r="K123" s="8"/>
      <c r="M123" s="9"/>
      <c r="N123"/>
      <c r="S123" s="1"/>
      <c r="T123"/>
    </row>
    <row r="124" spans="2:20" ht="12.75">
      <c r="B124" s="116">
        <v>2</v>
      </c>
      <c r="C124" s="286" t="e">
        <f>VLOOKUP(CONCATENATE($B124,"  ",$C$122),$E$5:$O$87,3,FALSE)</f>
        <v>#N/A</v>
      </c>
      <c r="D124" s="287"/>
      <c r="E124" s="4" t="e">
        <f>VLOOKUP(CONCATENATE($B124,"  ",$C$122),$E$5:$O$87,4,FALSE)</f>
        <v>#N/A</v>
      </c>
      <c r="F124" s="268" t="e">
        <f>VLOOKUP(CONCATENATE($B124,"  ",$C$122),$E$5:$O$87,5,FALSE)</f>
        <v>#N/A</v>
      </c>
      <c r="G124" s="269"/>
      <c r="H124" s="110" t="e">
        <f>VLOOKUP(CONCATENATE($B124,"  ",$C$122),$E$5:$O$87,9,FALSE)</f>
        <v>#N/A</v>
      </c>
      <c r="I124" s="258" t="e">
        <f>VLOOKUP(CONCATENATE($B124,"  ",$C$122),$E$5:$O$87,2,FALSE)</f>
        <v>#N/A</v>
      </c>
      <c r="J124" s="4" t="e">
        <f>VLOOKUP(CONCATENATE($B124,"  ",$C$122),$E$5:$O$87,7,FALSE)</f>
        <v>#N/A</v>
      </c>
      <c r="K124" s="8"/>
      <c r="M124" s="9"/>
      <c r="N124"/>
      <c r="S124" s="1"/>
      <c r="T124"/>
    </row>
    <row r="125" spans="2:20" ht="12.75">
      <c r="B125" s="116">
        <v>3</v>
      </c>
      <c r="C125" s="286" t="e">
        <f>VLOOKUP(CONCATENATE($B125,"  ",$C$122),$E$5:$O$87,3,FALSE)</f>
        <v>#N/A</v>
      </c>
      <c r="D125" s="287"/>
      <c r="E125" s="4" t="e">
        <f>VLOOKUP(CONCATENATE($B125,"  ",$C$122),$E$5:$O$87,4,FALSE)</f>
        <v>#N/A</v>
      </c>
      <c r="F125" s="268" t="e">
        <f>VLOOKUP(CONCATENATE($B125,"  ",$C$122),$E$5:$O$87,5,FALSE)</f>
        <v>#N/A</v>
      </c>
      <c r="G125" s="269"/>
      <c r="H125" s="110" t="e">
        <f>VLOOKUP(CONCATENATE($B125,"  ",$C$122),$E$5:$O$87,9,FALSE)</f>
        <v>#N/A</v>
      </c>
      <c r="I125" s="258" t="e">
        <f>VLOOKUP(CONCATENATE($B125,"  ",$C$122),$E$5:$O$87,2,FALSE)</f>
        <v>#N/A</v>
      </c>
      <c r="J125" s="4" t="e">
        <f>VLOOKUP(CONCATENATE($B125,"  ",$C$122),$E$5:$O$87,7,FALSE)</f>
        <v>#N/A</v>
      </c>
      <c r="K125" s="8"/>
      <c r="M125" s="9"/>
      <c r="N125"/>
      <c r="S125" s="1"/>
      <c r="T125"/>
    </row>
    <row r="126" spans="2:20" ht="12.75">
      <c r="B126" s="116">
        <v>4</v>
      </c>
      <c r="C126" s="286" t="e">
        <f>VLOOKUP(CONCATENATE($B126,"  ",$C$122),$E$5:$O$87,3,FALSE)</f>
        <v>#N/A</v>
      </c>
      <c r="D126" s="287"/>
      <c r="E126" s="4" t="e">
        <f>VLOOKUP(CONCATENATE($B126,"  ",$C$122),$E$5:$O$87,4,FALSE)</f>
        <v>#N/A</v>
      </c>
      <c r="F126" s="268" t="e">
        <f>VLOOKUP(CONCATENATE($B126,"  ",$C$122),$E$5:$O$87,5,FALSE)</f>
        <v>#N/A</v>
      </c>
      <c r="G126" s="269"/>
      <c r="H126" s="110" t="e">
        <f>VLOOKUP(CONCATENATE($B126,"  ",$C$122),$E$5:$O$87,9,FALSE)</f>
        <v>#N/A</v>
      </c>
      <c r="I126" s="258" t="e">
        <f>VLOOKUP(CONCATENATE($B126,"  ",$C$122),$E$5:$O$87,2,FALSE)</f>
        <v>#N/A</v>
      </c>
      <c r="J126" s="4" t="e">
        <f>VLOOKUP(CONCATENATE($B126,"  ",$C$122),$E$5:$O$87,7,FALSE)</f>
        <v>#N/A</v>
      </c>
      <c r="M126" s="9"/>
      <c r="N126"/>
      <c r="S126" s="1"/>
      <c r="T126"/>
    </row>
    <row r="127" spans="2:20" ht="12.75">
      <c r="B127" s="116">
        <v>5</v>
      </c>
      <c r="C127" s="286" t="e">
        <f>VLOOKUP(CONCATENATE($B127,"  ",$C$122),$E$5:$O$87,3,FALSE)</f>
        <v>#N/A</v>
      </c>
      <c r="D127" s="287"/>
      <c r="E127" s="4" t="e">
        <f>VLOOKUP(CONCATENATE($B127,"  ",$C$122),$E$5:$O$87,4,FALSE)</f>
        <v>#N/A</v>
      </c>
      <c r="F127" s="268" t="e">
        <f>VLOOKUP(CONCATENATE($B127,"  ",$C$122),$E$5:$O$87,5,FALSE)</f>
        <v>#N/A</v>
      </c>
      <c r="G127" s="269"/>
      <c r="H127" s="110" t="e">
        <f>VLOOKUP(CONCATENATE($B127,"  ",$C$122),$E$5:$O$87,9,FALSE)</f>
        <v>#N/A</v>
      </c>
      <c r="I127" s="258" t="e">
        <f>VLOOKUP(CONCATENATE($B127,"  ",$C$122),$E$5:$O$87,2,FALSE)</f>
        <v>#N/A</v>
      </c>
      <c r="J127" s="4" t="e">
        <f>VLOOKUP(CONCATENATE($B127,"  ",$C$122),$E$5:$O$87,7,FALSE)</f>
        <v>#N/A</v>
      </c>
      <c r="K127" s="8"/>
      <c r="M127" s="9"/>
      <c r="N127"/>
      <c r="S127" s="1"/>
      <c r="T127"/>
    </row>
    <row r="128" spans="2:20" ht="12.75">
      <c r="B128" s="108"/>
      <c r="C128" s="272" t="s">
        <v>525</v>
      </c>
      <c r="D128" s="273">
        <f>COUNTIF($J$5:$J$95,C128)</f>
        <v>0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6">
        <v>1</v>
      </c>
      <c r="C129" s="286" t="e">
        <f>VLOOKUP(CONCATENATE($B129,"  ",$C$128),$E$5:$O$87,3,FALSE)</f>
        <v>#N/A</v>
      </c>
      <c r="D129" s="287"/>
      <c r="E129" s="4" t="e">
        <f>VLOOKUP(CONCATENATE($B129,"  ",$C$128),$E$5:$O$87,4,FALSE)</f>
        <v>#N/A</v>
      </c>
      <c r="F129" s="268" t="e">
        <f>VLOOKUP(CONCATENATE($B129,"  ",$C$128),$E$5:$O$87,5,FALSE)</f>
        <v>#N/A</v>
      </c>
      <c r="G129" s="269"/>
      <c r="H129" s="110" t="e">
        <f>VLOOKUP(CONCATENATE($B129,"  ",$C$128),$E$5:$O$87,9,FALSE)</f>
        <v>#N/A</v>
      </c>
      <c r="I129" s="258" t="e">
        <f>VLOOKUP(CONCATENATE($B129,"  ",$C$128),$E$5:$O$87,2,FALSE)</f>
        <v>#N/A</v>
      </c>
      <c r="J129" s="4" t="e">
        <f>VLOOKUP(CONCATENATE($B129,"  ",$C$128),$E$5:$O$87,7,FALSE)</f>
        <v>#N/A</v>
      </c>
      <c r="K129" s="8"/>
      <c r="M129" s="9"/>
      <c r="N129"/>
      <c r="S129" s="1"/>
      <c r="T129"/>
    </row>
    <row r="130" spans="2:20" ht="12.75">
      <c r="B130" s="116">
        <v>2</v>
      </c>
      <c r="C130" s="286" t="e">
        <f>VLOOKUP(CONCATENATE($B130,"  ",$C$128),$E$5:$O$87,3,FALSE)</f>
        <v>#N/A</v>
      </c>
      <c r="D130" s="287"/>
      <c r="E130" s="4" t="e">
        <f>VLOOKUP(CONCATENATE($B130,"  ",$C$128),$E$5:$O$87,4,FALSE)</f>
        <v>#N/A</v>
      </c>
      <c r="F130" s="268" t="e">
        <f>VLOOKUP(CONCATENATE($B130,"  ",$C$128),$E$5:$O$87,5,FALSE)</f>
        <v>#N/A</v>
      </c>
      <c r="G130" s="269"/>
      <c r="H130" s="110" t="e">
        <f>VLOOKUP(CONCATENATE($B130,"  ",$C$128),$E$5:$O$87,9,FALSE)</f>
        <v>#N/A</v>
      </c>
      <c r="I130" s="258" t="e">
        <f>VLOOKUP(CONCATENATE($B130,"  ",$C$128),$E$5:$O$87,2,FALSE)</f>
        <v>#N/A</v>
      </c>
      <c r="J130" s="4" t="e">
        <f>VLOOKUP(CONCATENATE($B130,"  ",$C$128),$E$5:$O$87,7,FALSE)</f>
        <v>#N/A</v>
      </c>
      <c r="K130" s="8"/>
      <c r="M130" s="9"/>
      <c r="N130"/>
      <c r="S130" s="1"/>
      <c r="T130"/>
    </row>
    <row r="131" spans="2:20" ht="12.75">
      <c r="B131" s="116">
        <v>3</v>
      </c>
      <c r="C131" s="286" t="e">
        <f>VLOOKUP(CONCATENATE($B131,"  ",$C$128),$E$5:$O$87,3,FALSE)</f>
        <v>#N/A</v>
      </c>
      <c r="D131" s="287"/>
      <c r="E131" s="4" t="e">
        <f>VLOOKUP(CONCATENATE($B131,"  ",$C$128),$E$5:$O$87,4,FALSE)</f>
        <v>#N/A</v>
      </c>
      <c r="F131" s="268" t="e">
        <f>VLOOKUP(CONCATENATE($B131,"  ",$C$128),$E$5:$O$87,5,FALSE)</f>
        <v>#N/A</v>
      </c>
      <c r="G131" s="269"/>
      <c r="H131" s="110" t="e">
        <f>VLOOKUP(CONCATENATE($B131,"  ",$C$128),$E$5:$O$87,9,FALSE)</f>
        <v>#N/A</v>
      </c>
      <c r="I131" s="258" t="e">
        <f>VLOOKUP(CONCATENATE($B131,"  ",$C$128),$E$5:$O$87,2,FALSE)</f>
        <v>#N/A</v>
      </c>
      <c r="J131" s="4" t="e">
        <f>VLOOKUP(CONCATENATE($B131,"  ",$C$128),$E$5:$O$87,7,FALSE)</f>
        <v>#N/A</v>
      </c>
      <c r="K131" s="8"/>
      <c r="M131" s="9"/>
      <c r="N131"/>
      <c r="S131" s="1"/>
      <c r="T131"/>
    </row>
    <row r="132" spans="2:10" ht="12.75">
      <c r="B132" s="116">
        <v>4</v>
      </c>
      <c r="C132" s="286" t="e">
        <f>VLOOKUP(CONCATENATE($B132,"  ",$C$128),$E$5:$O$87,3,FALSE)</f>
        <v>#N/A</v>
      </c>
      <c r="D132" s="287"/>
      <c r="E132" s="4" t="e">
        <f>VLOOKUP(CONCATENATE($B132,"  ",$C$128),$E$5:$O$87,4,FALSE)</f>
        <v>#N/A</v>
      </c>
      <c r="F132" s="268" t="e">
        <f>VLOOKUP(CONCATENATE($B132,"  ",$C$128),$E$5:$O$87,5,FALSE)</f>
        <v>#N/A</v>
      </c>
      <c r="G132" s="269"/>
      <c r="H132" s="110" t="e">
        <f>VLOOKUP(CONCATENATE($B132,"  ",$C$128),$E$5:$O$87,9,FALSE)</f>
        <v>#N/A</v>
      </c>
      <c r="I132" s="258" t="e">
        <f>VLOOKUP(CONCATENATE($B132,"  ",$C$128),$E$5:$O$87,2,FALSE)</f>
        <v>#N/A</v>
      </c>
      <c r="J132" s="4" t="e">
        <f>VLOOKUP(CONCATENATE($B132,"  ",$C$128),$E$5:$O$87,7,FALSE)</f>
        <v>#N/A</v>
      </c>
    </row>
    <row r="133" spans="2:10" ht="12.75">
      <c r="B133" s="116">
        <v>5</v>
      </c>
      <c r="C133" s="286" t="e">
        <f>VLOOKUP(CONCATENATE($B133,"  ",$C$128),$E$5:$O$87,3,FALSE)</f>
        <v>#N/A</v>
      </c>
      <c r="D133" s="287"/>
      <c r="E133" s="4" t="e">
        <f>VLOOKUP(CONCATENATE($B133,"  ",$C$128),$E$5:$O$87,4,FALSE)</f>
        <v>#N/A</v>
      </c>
      <c r="F133" s="268" t="e">
        <f>VLOOKUP(CONCATENATE($B133,"  ",$C$128),$E$5:$O$87,5,FALSE)</f>
        <v>#N/A</v>
      </c>
      <c r="G133" s="269"/>
      <c r="H133" s="110" t="e">
        <f>VLOOKUP(CONCATENATE($B133,"  ",$C$128),$E$5:$O$87,9,FALSE)</f>
        <v>#N/A</v>
      </c>
      <c r="I133" s="258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8"/>
      <c r="C134" s="109" t="s">
        <v>61</v>
      </c>
      <c r="D134" s="117">
        <f>Startovka!A293</f>
        <v>75</v>
      </c>
      <c r="F134" s="9"/>
      <c r="G134" s="9"/>
      <c r="J134" s="2"/>
    </row>
    <row r="135" spans="2:10" ht="12.75">
      <c r="B135" s="116">
        <v>1</v>
      </c>
      <c r="C135" s="286" t="e">
        <f>G5</f>
        <v>#N/A</v>
      </c>
      <c r="D135" s="287"/>
      <c r="E135" s="4" t="e">
        <f aca="true" t="shared" si="21" ref="E135:F139">H5</f>
        <v>#N/A</v>
      </c>
      <c r="F135" s="268" t="e">
        <f t="shared" si="21"/>
        <v>#N/A</v>
      </c>
      <c r="G135" s="269"/>
      <c r="H135" s="110">
        <f>M5</f>
        <v>0</v>
      </c>
      <c r="I135" s="258" t="e">
        <f aca="true" t="shared" si="22" ref="I135:J139">J5</f>
        <v>#N/A</v>
      </c>
      <c r="J135" s="4">
        <f t="shared" si="22"/>
        <v>19</v>
      </c>
    </row>
    <row r="136" spans="2:10" ht="12.75">
      <c r="B136" s="116">
        <v>2</v>
      </c>
      <c r="C136" s="286" t="e">
        <f>G6</f>
        <v>#N/A</v>
      </c>
      <c r="D136" s="287"/>
      <c r="E136" s="4" t="e">
        <f t="shared" si="21"/>
        <v>#N/A</v>
      </c>
      <c r="F136" s="268" t="e">
        <f t="shared" si="21"/>
        <v>#N/A</v>
      </c>
      <c r="G136" s="269"/>
      <c r="H136" s="110">
        <f>M6</f>
        <v>0</v>
      </c>
      <c r="I136" s="258" t="e">
        <f t="shared" si="22"/>
        <v>#N/A</v>
      </c>
      <c r="J136" s="4">
        <f t="shared" si="22"/>
        <v>20</v>
      </c>
    </row>
    <row r="137" spans="2:10" ht="12.75">
      <c r="B137" s="116">
        <v>3</v>
      </c>
      <c r="C137" s="286" t="e">
        <f>G7</f>
        <v>#N/A</v>
      </c>
      <c r="D137" s="287"/>
      <c r="E137" s="4" t="e">
        <f t="shared" si="21"/>
        <v>#N/A</v>
      </c>
      <c r="F137" s="268" t="e">
        <f t="shared" si="21"/>
        <v>#N/A</v>
      </c>
      <c r="G137" s="269"/>
      <c r="H137" s="110">
        <f>M7</f>
        <v>0</v>
      </c>
      <c r="I137" s="258" t="e">
        <f t="shared" si="22"/>
        <v>#N/A</v>
      </c>
      <c r="J137" s="4">
        <f t="shared" si="22"/>
        <v>21</v>
      </c>
    </row>
    <row r="138" spans="2:10" ht="12.75">
      <c r="B138" s="116">
        <v>4</v>
      </c>
      <c r="C138" s="286" t="e">
        <f>G8</f>
        <v>#N/A</v>
      </c>
      <c r="D138" s="287"/>
      <c r="E138" s="4" t="e">
        <f t="shared" si="21"/>
        <v>#N/A</v>
      </c>
      <c r="F138" s="268" t="e">
        <f t="shared" si="21"/>
        <v>#N/A</v>
      </c>
      <c r="G138" s="269"/>
      <c r="H138" s="110">
        <f>M8</f>
        <v>0</v>
      </c>
      <c r="I138" s="258" t="e">
        <f t="shared" si="22"/>
        <v>#N/A</v>
      </c>
      <c r="J138" s="4">
        <f t="shared" si="22"/>
        <v>0</v>
      </c>
    </row>
    <row r="139" spans="2:10" ht="12.75">
      <c r="B139" s="116">
        <v>5</v>
      </c>
      <c r="C139" s="286" t="e">
        <f>G9</f>
        <v>#N/A</v>
      </c>
      <c r="D139" s="287"/>
      <c r="E139" s="4" t="e">
        <f t="shared" si="21"/>
        <v>#N/A</v>
      </c>
      <c r="F139" s="268" t="e">
        <f t="shared" si="21"/>
        <v>#N/A</v>
      </c>
      <c r="G139" s="269"/>
      <c r="H139" s="110">
        <f>M9</f>
        <v>0</v>
      </c>
      <c r="I139" s="258" t="e">
        <f t="shared" si="22"/>
        <v>#N/A</v>
      </c>
      <c r="J139" s="4">
        <f t="shared" si="22"/>
        <v>0</v>
      </c>
    </row>
  </sheetData>
  <sheetProtection/>
  <mergeCells count="49">
    <mergeCell ref="C127:D127"/>
    <mergeCell ref="C129:D129"/>
    <mergeCell ref="C137:D137"/>
    <mergeCell ref="C138:D138"/>
    <mergeCell ref="C139:D139"/>
    <mergeCell ref="C132:D132"/>
    <mergeCell ref="C133:D133"/>
    <mergeCell ref="C135:D135"/>
    <mergeCell ref="C136:D136"/>
    <mergeCell ref="C120:D120"/>
    <mergeCell ref="C121:D121"/>
    <mergeCell ref="C123:D123"/>
    <mergeCell ref="C124:D124"/>
    <mergeCell ref="C125:D125"/>
    <mergeCell ref="C126:D126"/>
    <mergeCell ref="C108:D108"/>
    <mergeCell ref="C109:D109"/>
    <mergeCell ref="C130:D130"/>
    <mergeCell ref="C131:D131"/>
    <mergeCell ref="C113:D113"/>
    <mergeCell ref="C114:D114"/>
    <mergeCell ref="C115:D115"/>
    <mergeCell ref="C117:D117"/>
    <mergeCell ref="C118:D118"/>
    <mergeCell ref="C119:D119"/>
    <mergeCell ref="C111:D111"/>
    <mergeCell ref="C112:D112"/>
    <mergeCell ref="C101:D101"/>
    <mergeCell ref="C102:D102"/>
    <mergeCell ref="C97:D97"/>
    <mergeCell ref="F97:G97"/>
    <mergeCell ref="C103:D103"/>
    <mergeCell ref="C105:D105"/>
    <mergeCell ref="C106:D106"/>
    <mergeCell ref="C107:D107"/>
    <mergeCell ref="C96:D96"/>
    <mergeCell ref="F96:G96"/>
    <mergeCell ref="C99:D99"/>
    <mergeCell ref="C100:D100"/>
    <mergeCell ref="C94:D94"/>
    <mergeCell ref="F94:G94"/>
    <mergeCell ref="C95:D95"/>
    <mergeCell ref="F95:G95"/>
    <mergeCell ref="C93:D93"/>
    <mergeCell ref="F93:G93"/>
    <mergeCell ref="F1:O1"/>
    <mergeCell ref="F2:O2"/>
    <mergeCell ref="B90:J90"/>
    <mergeCell ref="B91:J91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W13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7" customWidth="1"/>
    <col min="4" max="4" width="10.125" style="87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84" t="str">
        <f>Startovka!A1</f>
        <v>XIV. ročník Hraběnky cupu 2013</v>
      </c>
      <c r="G1" s="284"/>
      <c r="H1" s="284"/>
      <c r="I1" s="284"/>
      <c r="J1" s="284"/>
      <c r="K1" s="284"/>
      <c r="L1" s="284"/>
      <c r="M1" s="284"/>
      <c r="N1" s="284"/>
      <c r="O1" s="284"/>
      <c r="P1" s="265"/>
      <c r="T1" s="106" t="s">
        <v>9</v>
      </c>
    </row>
    <row r="2" spans="6:20" ht="15">
      <c r="F2" s="284" t="s">
        <v>539</v>
      </c>
      <c r="G2" s="284"/>
      <c r="H2" s="284"/>
      <c r="I2" s="284"/>
      <c r="J2" s="284"/>
      <c r="K2" s="284"/>
      <c r="L2" s="284"/>
      <c r="M2" s="284"/>
      <c r="N2" s="284"/>
      <c r="O2" s="284"/>
      <c r="P2" s="265"/>
      <c r="T2" s="104" t="s">
        <v>48</v>
      </c>
    </row>
    <row r="3" spans="1:20" s="101" customFormat="1" ht="42.75" customHeight="1">
      <c r="A3" s="101" t="s">
        <v>8</v>
      </c>
      <c r="B3" s="107" t="s">
        <v>43</v>
      </c>
      <c r="C3" s="221" t="s">
        <v>44</v>
      </c>
      <c r="D3" s="102" t="s">
        <v>7</v>
      </c>
      <c r="E3" s="103" t="s">
        <v>6</v>
      </c>
      <c r="F3" s="259" t="s">
        <v>45</v>
      </c>
      <c r="G3" s="260" t="s">
        <v>5</v>
      </c>
      <c r="H3" s="260" t="s">
        <v>37</v>
      </c>
      <c r="I3" s="260" t="s">
        <v>1</v>
      </c>
      <c r="J3" s="260" t="s">
        <v>0</v>
      </c>
      <c r="K3" s="259" t="s">
        <v>4</v>
      </c>
      <c r="L3" s="260" t="s">
        <v>6</v>
      </c>
      <c r="M3" s="259" t="s">
        <v>7</v>
      </c>
      <c r="N3" s="260" t="s">
        <v>94</v>
      </c>
      <c r="O3" s="260" t="s">
        <v>46</v>
      </c>
      <c r="P3"/>
      <c r="Q3"/>
      <c r="T3" s="104" t="s">
        <v>47</v>
      </c>
    </row>
    <row r="4" spans="2:20" ht="14.25" customHeight="1" thickBot="1">
      <c r="B4" s="6" t="s">
        <v>470</v>
      </c>
      <c r="C4" s="222"/>
      <c r="D4" s="112">
        <f aca="true" t="shared" si="0" ref="D4:D35">M4</f>
        <v>0</v>
      </c>
      <c r="E4" s="7"/>
      <c r="F4" s="8"/>
      <c r="G4" s="5"/>
      <c r="H4" s="5"/>
      <c r="I4" s="9"/>
      <c r="J4" s="2"/>
      <c r="K4"/>
      <c r="M4" s="261">
        <f aca="true" t="shared" si="1" ref="M4:M35">C4-$C$4</f>
        <v>0</v>
      </c>
      <c r="N4"/>
      <c r="S4" t="s">
        <v>64</v>
      </c>
      <c r="T4" s="105" t="s">
        <v>10</v>
      </c>
    </row>
    <row r="5" spans="1:21" ht="12.75" customHeight="1">
      <c r="A5" s="10" t="e">
        <f>MATCH(K5,$K$3:K4,0)</f>
        <v>#N/A</v>
      </c>
      <c r="B5" s="88">
        <v>19</v>
      </c>
      <c r="C5" s="223"/>
      <c r="D5" s="112">
        <f t="shared" si="0"/>
        <v>0</v>
      </c>
      <c r="E5" s="2" t="e">
        <f aca="true" t="shared" si="2" ref="E5:E36">CONCATENATE(TEXT(L5,0),"  ",J5)</f>
        <v>#N/A</v>
      </c>
      <c r="F5" s="90">
        <v>1</v>
      </c>
      <c r="G5" s="91" t="e">
        <f>VLOOKUP($K5,Startovka!$F$3:$J$292,2,FALSE())</f>
        <v>#N/A</v>
      </c>
      <c r="H5" s="92" t="e">
        <f>VLOOKUP($K5,Startovka!$F$3:$J$292,3,FALSE())</f>
        <v>#N/A</v>
      </c>
      <c r="I5" s="93" t="e">
        <f>VLOOKUP($K5,Startovka!$F$3:$J$292,5,FALSE())</f>
        <v>#N/A</v>
      </c>
      <c r="J5" s="92" t="e">
        <f>VLOOKUP($K5,Startovka!$F$3:$J$292,4,FALSE())</f>
        <v>#N/A</v>
      </c>
      <c r="K5" s="92">
        <f aca="true" t="shared" si="3" ref="K5:K36">VALUE(B5)</f>
        <v>19</v>
      </c>
      <c r="L5" s="92">
        <f>COUNTIF(J$4:J5,J5)</f>
        <v>1</v>
      </c>
      <c r="M5" s="113">
        <f t="shared" si="1"/>
        <v>0</v>
      </c>
      <c r="N5" s="91"/>
      <c r="O5" s="94" t="e">
        <f aca="true" t="shared" si="4" ref="O5:O36">IF(P5="M",VLOOKUP(Q5,$R$5:$T$79,2,FALSE),VLOOKUP(Q5,$R$5:$T$79,3,FALSE))</f>
        <v>#N/A</v>
      </c>
      <c r="P5" t="e">
        <f aca="true" t="shared" si="5" ref="P5:P36">LEFT(J5,1)</f>
        <v>#N/A</v>
      </c>
      <c r="Q5">
        <f>COUNTIF(P$5:P5,P5)</f>
        <v>1</v>
      </c>
      <c r="R5" s="263">
        <v>1</v>
      </c>
      <c r="S5" s="263">
        <v>80</v>
      </c>
      <c r="T5" s="263">
        <v>40</v>
      </c>
      <c r="U5" s="263"/>
    </row>
    <row r="6" spans="1:21" ht="12.75">
      <c r="A6" s="10" t="e">
        <f>MATCH(K6,$K$3:K5,0)</f>
        <v>#N/A</v>
      </c>
      <c r="B6" s="88">
        <v>20</v>
      </c>
      <c r="C6" s="223"/>
      <c r="D6" s="112">
        <f t="shared" si="0"/>
        <v>0</v>
      </c>
      <c r="E6" s="2" t="e">
        <f t="shared" si="2"/>
        <v>#N/A</v>
      </c>
      <c r="F6" s="95">
        <v>2</v>
      </c>
      <c r="G6" s="3" t="e">
        <f>VLOOKUP($K6,Startovka!$F$3:$J$292,2,FALSE())</f>
        <v>#N/A</v>
      </c>
      <c r="H6" s="4" t="e">
        <f>VLOOKUP($K6,Startovka!$F$3:$J$292,3,FALSE())</f>
        <v>#N/A</v>
      </c>
      <c r="I6" s="89" t="e">
        <f>VLOOKUP($K6,Startovka!$F$3:$J$292,5,FALSE())</f>
        <v>#N/A</v>
      </c>
      <c r="J6" s="4" t="e">
        <f>VLOOKUP($K6,Startovka!$F$3:$J$292,4,FALSE())</f>
        <v>#N/A</v>
      </c>
      <c r="K6" s="4">
        <f t="shared" si="3"/>
        <v>20</v>
      </c>
      <c r="L6" s="4">
        <f>COUNTIF(J$4:J6,J6)</f>
        <v>2</v>
      </c>
      <c r="M6" s="114">
        <f t="shared" si="1"/>
        <v>0</v>
      </c>
      <c r="N6" s="114">
        <f aca="true" t="shared" si="6" ref="N6:N37">M6-$M$5</f>
        <v>0</v>
      </c>
      <c r="O6" s="96" t="e">
        <f t="shared" si="4"/>
        <v>#N/A</v>
      </c>
      <c r="P6" t="e">
        <f t="shared" si="5"/>
        <v>#N/A</v>
      </c>
      <c r="Q6">
        <f>COUNTIF(P$5:P6,P6)</f>
        <v>2</v>
      </c>
      <c r="R6" s="263">
        <v>2</v>
      </c>
      <c r="S6" s="263">
        <v>76</v>
      </c>
      <c r="T6" s="263">
        <v>36</v>
      </c>
      <c r="U6" s="263"/>
    </row>
    <row r="7" spans="1:21" ht="12.75" customHeight="1">
      <c r="A7" s="10" t="e">
        <f>MATCH(K7,$K$3:K6,0)</f>
        <v>#N/A</v>
      </c>
      <c r="B7" s="88">
        <v>21</v>
      </c>
      <c r="C7" s="223"/>
      <c r="D7" s="112">
        <f t="shared" si="0"/>
        <v>0</v>
      </c>
      <c r="E7" s="2" t="e">
        <f t="shared" si="2"/>
        <v>#N/A</v>
      </c>
      <c r="F7" s="95">
        <v>3</v>
      </c>
      <c r="G7" s="3" t="e">
        <f>VLOOKUP($K7,Startovka!$F$3:$J$292,2,FALSE())</f>
        <v>#N/A</v>
      </c>
      <c r="H7" s="4" t="e">
        <f>VLOOKUP($K7,Startovka!$F$3:$J$292,3,FALSE())</f>
        <v>#N/A</v>
      </c>
      <c r="I7" s="89" t="e">
        <f>VLOOKUP($K7,Startovka!$F$3:$J$292,5,FALSE())</f>
        <v>#N/A</v>
      </c>
      <c r="J7" s="4" t="e">
        <f>VLOOKUP($K7,Startovka!$F$3:$J$292,4,FALSE())</f>
        <v>#N/A</v>
      </c>
      <c r="K7" s="4">
        <f t="shared" si="3"/>
        <v>21</v>
      </c>
      <c r="L7" s="4">
        <f>COUNTIF(J$4:J7,J7)</f>
        <v>3</v>
      </c>
      <c r="M7" s="114">
        <f t="shared" si="1"/>
        <v>0</v>
      </c>
      <c r="N7" s="114">
        <f t="shared" si="6"/>
        <v>0</v>
      </c>
      <c r="O7" s="96" t="e">
        <f t="shared" si="4"/>
        <v>#N/A</v>
      </c>
      <c r="P7" t="e">
        <f t="shared" si="5"/>
        <v>#N/A</v>
      </c>
      <c r="Q7">
        <f>COUNTIF(P$5:P7,P7)</f>
        <v>3</v>
      </c>
      <c r="R7" s="263">
        <v>3</v>
      </c>
      <c r="S7" s="263">
        <v>73</v>
      </c>
      <c r="T7" s="263">
        <v>33</v>
      </c>
      <c r="U7" s="263"/>
    </row>
    <row r="8" spans="1:21" ht="12.75">
      <c r="A8" s="10" t="e">
        <f>MATCH(K8,$K$3:K7,0)</f>
        <v>#N/A</v>
      </c>
      <c r="B8" s="88"/>
      <c r="C8" s="223"/>
      <c r="D8" s="112">
        <f t="shared" si="0"/>
        <v>0</v>
      </c>
      <c r="E8" s="2" t="e">
        <f t="shared" si="2"/>
        <v>#N/A</v>
      </c>
      <c r="F8" s="95">
        <v>4</v>
      </c>
      <c r="G8" s="3" t="e">
        <f>VLOOKUP($K8,Startovka!$F$3:$J$292,2,FALSE())</f>
        <v>#N/A</v>
      </c>
      <c r="H8" s="4" t="e">
        <f>VLOOKUP($K8,Startovka!$F$3:$J$292,3,FALSE())</f>
        <v>#N/A</v>
      </c>
      <c r="I8" s="89" t="e">
        <f>VLOOKUP($K8,Startovka!$F$3:$J$292,5,FALSE())</f>
        <v>#N/A</v>
      </c>
      <c r="J8" s="4" t="e">
        <f>VLOOKUP($K8,Startovka!$F$3:$J$292,4,FALSE())</f>
        <v>#N/A</v>
      </c>
      <c r="K8" s="4">
        <f t="shared" si="3"/>
        <v>0</v>
      </c>
      <c r="L8" s="4">
        <f>COUNTIF(J$4:J8,J8)</f>
        <v>4</v>
      </c>
      <c r="M8" s="114">
        <f t="shared" si="1"/>
        <v>0</v>
      </c>
      <c r="N8" s="114">
        <f t="shared" si="6"/>
        <v>0</v>
      </c>
      <c r="O8" s="96" t="e">
        <f t="shared" si="4"/>
        <v>#N/A</v>
      </c>
      <c r="P8" t="e">
        <f t="shared" si="5"/>
        <v>#N/A</v>
      </c>
      <c r="Q8">
        <f>COUNTIF(P$5:P8,P8)</f>
        <v>4</v>
      </c>
      <c r="R8" s="263">
        <v>4</v>
      </c>
      <c r="S8" s="263">
        <v>71</v>
      </c>
      <c r="T8" s="263">
        <v>31</v>
      </c>
      <c r="U8" s="263"/>
    </row>
    <row r="9" spans="1:21" ht="12.75" customHeight="1">
      <c r="A9" s="10">
        <f>MATCH(K9,$K$3:K8,0)</f>
        <v>6</v>
      </c>
      <c r="B9" s="88"/>
      <c r="C9" s="223"/>
      <c r="D9" s="112">
        <f t="shared" si="0"/>
        <v>0</v>
      </c>
      <c r="E9" s="2" t="e">
        <f t="shared" si="2"/>
        <v>#N/A</v>
      </c>
      <c r="F9" s="95">
        <v>5</v>
      </c>
      <c r="G9" s="3" t="e">
        <f>VLOOKUP($K9,Startovka!$F$3:$J$292,2,FALSE())</f>
        <v>#N/A</v>
      </c>
      <c r="H9" s="4" t="e">
        <f>VLOOKUP($K9,Startovka!$F$3:$J$292,3,FALSE())</f>
        <v>#N/A</v>
      </c>
      <c r="I9" s="89" t="e">
        <f>VLOOKUP($K9,Startovka!$F$3:$J$292,5,FALSE())</f>
        <v>#N/A</v>
      </c>
      <c r="J9" s="4" t="e">
        <f>VLOOKUP($K9,Startovka!$F$3:$J$292,4,FALSE())</f>
        <v>#N/A</v>
      </c>
      <c r="K9" s="4">
        <f t="shared" si="3"/>
        <v>0</v>
      </c>
      <c r="L9" s="4">
        <f>COUNTIF(J$4:J9,J9)</f>
        <v>5</v>
      </c>
      <c r="M9" s="114">
        <f t="shared" si="1"/>
        <v>0</v>
      </c>
      <c r="N9" s="114">
        <f t="shared" si="6"/>
        <v>0</v>
      </c>
      <c r="O9" s="96" t="e">
        <f t="shared" si="4"/>
        <v>#N/A</v>
      </c>
      <c r="P9" t="e">
        <f t="shared" si="5"/>
        <v>#N/A</v>
      </c>
      <c r="Q9">
        <f>COUNTIF(P$5:P9,P9)</f>
        <v>5</v>
      </c>
      <c r="R9" s="263">
        <v>5</v>
      </c>
      <c r="S9" s="263">
        <v>70</v>
      </c>
      <c r="T9" s="263">
        <v>30</v>
      </c>
      <c r="U9" s="263"/>
    </row>
    <row r="10" spans="1:21" ht="12.75">
      <c r="A10" s="10">
        <f>MATCH(K10,$K$3:K9,0)</f>
        <v>6</v>
      </c>
      <c r="B10" s="88"/>
      <c r="C10" s="223"/>
      <c r="D10" s="112">
        <f t="shared" si="0"/>
        <v>0</v>
      </c>
      <c r="E10" s="2" t="e">
        <f t="shared" si="2"/>
        <v>#N/A</v>
      </c>
      <c r="F10" s="95">
        <v>6</v>
      </c>
      <c r="G10" s="3" t="e">
        <f>VLOOKUP($K10,Startovka!$F$3:$J$292,2,FALSE())</f>
        <v>#N/A</v>
      </c>
      <c r="H10" s="4" t="e">
        <f>VLOOKUP($K10,Startovka!$F$3:$J$292,3,FALSE())</f>
        <v>#N/A</v>
      </c>
      <c r="I10" s="89" t="e">
        <f>VLOOKUP($K10,Startovka!$F$3:$J$292,5,FALSE())</f>
        <v>#N/A</v>
      </c>
      <c r="J10" s="4" t="e">
        <f>VLOOKUP($K10,Startovka!$F$3:$J$292,4,FALSE())</f>
        <v>#N/A</v>
      </c>
      <c r="K10" s="4">
        <f t="shared" si="3"/>
        <v>0</v>
      </c>
      <c r="L10" s="4">
        <f>COUNTIF(J$4:J10,J10)</f>
        <v>6</v>
      </c>
      <c r="M10" s="114">
        <f t="shared" si="1"/>
        <v>0</v>
      </c>
      <c r="N10" s="114">
        <f t="shared" si="6"/>
        <v>0</v>
      </c>
      <c r="O10" s="96" t="e">
        <f t="shared" si="4"/>
        <v>#N/A</v>
      </c>
      <c r="P10" t="e">
        <f t="shared" si="5"/>
        <v>#N/A</v>
      </c>
      <c r="Q10">
        <f>COUNTIF(P$5:P10,P10)</f>
        <v>6</v>
      </c>
      <c r="R10" s="263">
        <v>6</v>
      </c>
      <c r="S10" s="263">
        <v>69</v>
      </c>
      <c r="T10" s="263">
        <v>29</v>
      </c>
      <c r="U10" s="263"/>
    </row>
    <row r="11" spans="1:21" ht="12.75" customHeight="1">
      <c r="A11" s="10">
        <f>MATCH(K11,$K$3:K10,0)</f>
        <v>6</v>
      </c>
      <c r="B11" s="88"/>
      <c r="C11" s="223"/>
      <c r="D11" s="112">
        <f t="shared" si="0"/>
        <v>0</v>
      </c>
      <c r="E11" s="2" t="e">
        <f t="shared" si="2"/>
        <v>#N/A</v>
      </c>
      <c r="F11" s="95">
        <v>7</v>
      </c>
      <c r="G11" s="3" t="e">
        <f>VLOOKUP($K11,Startovka!$F$3:$J$292,2,FALSE())</f>
        <v>#N/A</v>
      </c>
      <c r="H11" s="4" t="e">
        <f>VLOOKUP($K11,Startovka!$F$3:$J$292,3,FALSE())</f>
        <v>#N/A</v>
      </c>
      <c r="I11" s="89" t="e">
        <f>VLOOKUP($K11,Startovka!$F$3:$J$292,5,FALSE())</f>
        <v>#N/A</v>
      </c>
      <c r="J11" s="4" t="e">
        <f>VLOOKUP($K11,Startovka!$F$3:$J$292,4,FALSE())</f>
        <v>#N/A</v>
      </c>
      <c r="K11" s="4">
        <f t="shared" si="3"/>
        <v>0</v>
      </c>
      <c r="L11" s="4">
        <f>COUNTIF(J$4:J11,J11)</f>
        <v>7</v>
      </c>
      <c r="M11" s="114">
        <f t="shared" si="1"/>
        <v>0</v>
      </c>
      <c r="N11" s="114">
        <f t="shared" si="6"/>
        <v>0</v>
      </c>
      <c r="O11" s="96" t="e">
        <f t="shared" si="4"/>
        <v>#N/A</v>
      </c>
      <c r="P11" t="e">
        <f t="shared" si="5"/>
        <v>#N/A</v>
      </c>
      <c r="Q11">
        <f>COUNTIF(P$5:P11,P11)</f>
        <v>7</v>
      </c>
      <c r="R11" s="263">
        <v>7</v>
      </c>
      <c r="S11" s="263">
        <v>68</v>
      </c>
      <c r="T11" s="263">
        <v>28</v>
      </c>
      <c r="U11" s="263"/>
    </row>
    <row r="12" spans="1:21" ht="12.75">
      <c r="A12" s="10">
        <f>MATCH(K12,$K$3:K11,0)</f>
        <v>6</v>
      </c>
      <c r="B12" s="88"/>
      <c r="C12" s="223"/>
      <c r="D12" s="112">
        <f t="shared" si="0"/>
        <v>0</v>
      </c>
      <c r="E12" s="2" t="e">
        <f t="shared" si="2"/>
        <v>#N/A</v>
      </c>
      <c r="F12" s="95">
        <v>8</v>
      </c>
      <c r="G12" s="3" t="e">
        <f>VLOOKUP($K12,Startovka!$F$3:$J$292,2,FALSE())</f>
        <v>#N/A</v>
      </c>
      <c r="H12" s="4" t="e">
        <f>VLOOKUP($K12,Startovka!$F$3:$J$292,3,FALSE())</f>
        <v>#N/A</v>
      </c>
      <c r="I12" s="89" t="e">
        <f>VLOOKUP($K12,Startovka!$F$3:$J$292,5,FALSE())</f>
        <v>#N/A</v>
      </c>
      <c r="J12" s="4" t="e">
        <f>VLOOKUP($K12,Startovka!$F$3:$J$292,4,FALSE())</f>
        <v>#N/A</v>
      </c>
      <c r="K12" s="4">
        <f t="shared" si="3"/>
        <v>0</v>
      </c>
      <c r="L12" s="4">
        <f>COUNTIF(J$4:J12,J12)</f>
        <v>8</v>
      </c>
      <c r="M12" s="114">
        <f t="shared" si="1"/>
        <v>0</v>
      </c>
      <c r="N12" s="114">
        <f t="shared" si="6"/>
        <v>0</v>
      </c>
      <c r="O12" s="96" t="e">
        <f t="shared" si="4"/>
        <v>#N/A</v>
      </c>
      <c r="P12" t="e">
        <f t="shared" si="5"/>
        <v>#N/A</v>
      </c>
      <c r="Q12">
        <f>COUNTIF(P$5:P12,P12)</f>
        <v>8</v>
      </c>
      <c r="R12" s="263">
        <v>8</v>
      </c>
      <c r="S12" s="263">
        <v>67</v>
      </c>
      <c r="T12" s="263">
        <v>27</v>
      </c>
      <c r="U12" s="263"/>
    </row>
    <row r="13" spans="1:21" ht="12.75">
      <c r="A13" s="10">
        <f>MATCH(K13,$K$3:K12,0)</f>
        <v>6</v>
      </c>
      <c r="B13" s="88"/>
      <c r="C13" s="223"/>
      <c r="D13" s="112">
        <f t="shared" si="0"/>
        <v>0</v>
      </c>
      <c r="E13" s="2" t="e">
        <f t="shared" si="2"/>
        <v>#N/A</v>
      </c>
      <c r="F13" s="95">
        <v>9</v>
      </c>
      <c r="G13" s="3" t="e">
        <f>VLOOKUP($K13,Startovka!$F$3:$J$292,2,FALSE())</f>
        <v>#N/A</v>
      </c>
      <c r="H13" s="4" t="e">
        <f>VLOOKUP($K13,Startovka!$F$3:$J$292,3,FALSE())</f>
        <v>#N/A</v>
      </c>
      <c r="I13" s="89" t="e">
        <f>VLOOKUP($K13,Startovka!$F$3:$J$292,5,FALSE())</f>
        <v>#N/A</v>
      </c>
      <c r="J13" s="4" t="e">
        <f>VLOOKUP($K13,Startovka!$F$3:$J$292,4,FALSE())</f>
        <v>#N/A</v>
      </c>
      <c r="K13" s="4">
        <f t="shared" si="3"/>
        <v>0</v>
      </c>
      <c r="L13" s="4">
        <f>COUNTIF(J$4:J13,J13)</f>
        <v>9</v>
      </c>
      <c r="M13" s="114">
        <f t="shared" si="1"/>
        <v>0</v>
      </c>
      <c r="N13" s="114">
        <f t="shared" si="6"/>
        <v>0</v>
      </c>
      <c r="O13" s="96" t="e">
        <f t="shared" si="4"/>
        <v>#N/A</v>
      </c>
      <c r="P13" t="e">
        <f t="shared" si="5"/>
        <v>#N/A</v>
      </c>
      <c r="Q13">
        <f>COUNTIF(P$5:P13,P13)</f>
        <v>9</v>
      </c>
      <c r="R13" s="263">
        <v>9</v>
      </c>
      <c r="S13" s="263">
        <v>66</v>
      </c>
      <c r="T13" s="263">
        <v>26</v>
      </c>
      <c r="U13" s="263"/>
    </row>
    <row r="14" spans="1:21" ht="12.75">
      <c r="A14" s="10">
        <f>MATCH(K14,$K$3:K13,0)</f>
        <v>6</v>
      </c>
      <c r="B14" s="88"/>
      <c r="C14" s="223"/>
      <c r="D14" s="112">
        <f t="shared" si="0"/>
        <v>0</v>
      </c>
      <c r="E14" s="2" t="e">
        <f t="shared" si="2"/>
        <v>#N/A</v>
      </c>
      <c r="F14" s="95">
        <v>10</v>
      </c>
      <c r="G14" s="3" t="e">
        <f>VLOOKUP($K14,Startovka!$F$3:$J$292,2,FALSE())</f>
        <v>#N/A</v>
      </c>
      <c r="H14" s="4" t="e">
        <f>VLOOKUP($K14,Startovka!$F$3:$J$292,3,FALSE())</f>
        <v>#N/A</v>
      </c>
      <c r="I14" s="89" t="e">
        <f>VLOOKUP($K14,Startovka!$F$3:$J$292,5,FALSE())</f>
        <v>#N/A</v>
      </c>
      <c r="J14" s="4" t="e">
        <f>VLOOKUP($K14,Startovka!$F$3:$J$292,4,FALSE())</f>
        <v>#N/A</v>
      </c>
      <c r="K14" s="4">
        <f t="shared" si="3"/>
        <v>0</v>
      </c>
      <c r="L14" s="4">
        <f>COUNTIF(J$4:J14,J14)</f>
        <v>10</v>
      </c>
      <c r="M14" s="114">
        <f t="shared" si="1"/>
        <v>0</v>
      </c>
      <c r="N14" s="114">
        <f t="shared" si="6"/>
        <v>0</v>
      </c>
      <c r="O14" s="96" t="e">
        <f t="shared" si="4"/>
        <v>#N/A</v>
      </c>
      <c r="P14" t="e">
        <f t="shared" si="5"/>
        <v>#N/A</v>
      </c>
      <c r="Q14">
        <f>COUNTIF(P$5:P14,P14)</f>
        <v>10</v>
      </c>
      <c r="R14" s="263">
        <v>10</v>
      </c>
      <c r="S14" s="263">
        <v>65</v>
      </c>
      <c r="T14" s="263">
        <v>25</v>
      </c>
      <c r="U14" s="263"/>
    </row>
    <row r="15" spans="1:21" ht="12.75">
      <c r="A15" s="10">
        <f>MATCH(K15,$K$3:K14,0)</f>
        <v>6</v>
      </c>
      <c r="B15" s="88"/>
      <c r="C15" s="223"/>
      <c r="D15" s="112">
        <f t="shared" si="0"/>
        <v>0</v>
      </c>
      <c r="E15" s="2" t="e">
        <f t="shared" si="2"/>
        <v>#N/A</v>
      </c>
      <c r="F15" s="95">
        <v>11</v>
      </c>
      <c r="G15" s="3" t="e">
        <f>VLOOKUP($K15,Startovka!$F$3:$J$292,2,FALSE())</f>
        <v>#N/A</v>
      </c>
      <c r="H15" s="4" t="e">
        <f>VLOOKUP($K15,Startovka!$F$3:$J$292,3,FALSE())</f>
        <v>#N/A</v>
      </c>
      <c r="I15" s="89" t="e">
        <f>VLOOKUP($K15,Startovka!$F$3:$J$292,5,FALSE())</f>
        <v>#N/A</v>
      </c>
      <c r="J15" s="4" t="e">
        <f>VLOOKUP($K15,Startovka!$F$3:$J$292,4,FALSE())</f>
        <v>#N/A</v>
      </c>
      <c r="K15" s="4">
        <f t="shared" si="3"/>
        <v>0</v>
      </c>
      <c r="L15" s="4">
        <f>COUNTIF(J$4:J15,J15)</f>
        <v>11</v>
      </c>
      <c r="M15" s="114">
        <f t="shared" si="1"/>
        <v>0</v>
      </c>
      <c r="N15" s="114">
        <f t="shared" si="6"/>
        <v>0</v>
      </c>
      <c r="O15" s="96" t="e">
        <f t="shared" si="4"/>
        <v>#N/A</v>
      </c>
      <c r="P15" t="e">
        <f t="shared" si="5"/>
        <v>#N/A</v>
      </c>
      <c r="Q15">
        <f>COUNTIF(P$5:P15,P15)</f>
        <v>11</v>
      </c>
      <c r="R15" s="263">
        <v>11</v>
      </c>
      <c r="S15" s="263">
        <v>64</v>
      </c>
      <c r="T15" s="263">
        <v>24</v>
      </c>
      <c r="U15" s="263"/>
    </row>
    <row r="16" spans="1:21" ht="12.75" customHeight="1">
      <c r="A16" s="10">
        <f>MATCH(K16,$K$3:K15,0)</f>
        <v>6</v>
      </c>
      <c r="B16" s="88"/>
      <c r="C16" s="223"/>
      <c r="D16" s="112">
        <f t="shared" si="0"/>
        <v>0</v>
      </c>
      <c r="E16" s="2" t="e">
        <f t="shared" si="2"/>
        <v>#N/A</v>
      </c>
      <c r="F16" s="95">
        <v>12</v>
      </c>
      <c r="G16" s="3" t="e">
        <f>VLOOKUP($K16,Startovka!$F$3:$J$292,2,FALSE())</f>
        <v>#N/A</v>
      </c>
      <c r="H16" s="4" t="e">
        <f>VLOOKUP($K16,Startovka!$F$3:$J$292,3,FALSE())</f>
        <v>#N/A</v>
      </c>
      <c r="I16" s="89" t="e">
        <f>VLOOKUP($K16,Startovka!$F$3:$J$292,5,FALSE())</f>
        <v>#N/A</v>
      </c>
      <c r="J16" s="4" t="e">
        <f>VLOOKUP($K16,Startovka!$F$3:$J$292,4,FALSE())</f>
        <v>#N/A</v>
      </c>
      <c r="K16" s="4">
        <f t="shared" si="3"/>
        <v>0</v>
      </c>
      <c r="L16" s="4">
        <f>COUNTIF(J$4:J16,J16)</f>
        <v>12</v>
      </c>
      <c r="M16" s="114">
        <f t="shared" si="1"/>
        <v>0</v>
      </c>
      <c r="N16" s="114">
        <f t="shared" si="6"/>
        <v>0</v>
      </c>
      <c r="O16" s="96" t="e">
        <f t="shared" si="4"/>
        <v>#N/A</v>
      </c>
      <c r="P16" t="e">
        <f t="shared" si="5"/>
        <v>#N/A</v>
      </c>
      <c r="Q16">
        <f>COUNTIF(P$5:P16,P16)</f>
        <v>12</v>
      </c>
      <c r="R16" s="263">
        <v>12</v>
      </c>
      <c r="S16" s="263">
        <v>63</v>
      </c>
      <c r="T16" s="263">
        <v>23</v>
      </c>
      <c r="U16" s="263"/>
    </row>
    <row r="17" spans="1:21" ht="12.75">
      <c r="A17" s="10">
        <f>MATCH(K17,$K$3:K16,0)</f>
        <v>6</v>
      </c>
      <c r="B17" s="88"/>
      <c r="C17" s="223"/>
      <c r="D17" s="112">
        <f t="shared" si="0"/>
        <v>0</v>
      </c>
      <c r="E17" s="2" t="e">
        <f t="shared" si="2"/>
        <v>#N/A</v>
      </c>
      <c r="F17" s="95">
        <v>13</v>
      </c>
      <c r="G17" s="3" t="e">
        <f>VLOOKUP($K17,Startovka!$F$3:$J$292,2,FALSE())</f>
        <v>#N/A</v>
      </c>
      <c r="H17" s="4" t="e">
        <f>VLOOKUP($K17,Startovka!$F$3:$J$292,3,FALSE())</f>
        <v>#N/A</v>
      </c>
      <c r="I17" s="89" t="e">
        <f>VLOOKUP($K17,Startovka!$F$3:$J$292,5,FALSE())</f>
        <v>#N/A</v>
      </c>
      <c r="J17" s="4" t="e">
        <f>VLOOKUP($K17,Startovka!$F$3:$J$292,4,FALSE())</f>
        <v>#N/A</v>
      </c>
      <c r="K17" s="4">
        <f t="shared" si="3"/>
        <v>0</v>
      </c>
      <c r="L17" s="4">
        <f>COUNTIF(J$4:J17,J17)</f>
        <v>13</v>
      </c>
      <c r="M17" s="114">
        <f t="shared" si="1"/>
        <v>0</v>
      </c>
      <c r="N17" s="114">
        <f t="shared" si="6"/>
        <v>0</v>
      </c>
      <c r="O17" s="96" t="e">
        <f t="shared" si="4"/>
        <v>#N/A</v>
      </c>
      <c r="P17" t="e">
        <f t="shared" si="5"/>
        <v>#N/A</v>
      </c>
      <c r="Q17">
        <f>COUNTIF(P$5:P17,P17)</f>
        <v>13</v>
      </c>
      <c r="R17" s="263">
        <v>13</v>
      </c>
      <c r="S17" s="263">
        <v>62</v>
      </c>
      <c r="T17" s="263">
        <v>22</v>
      </c>
      <c r="U17" s="263"/>
    </row>
    <row r="18" spans="1:21" ht="12.75">
      <c r="A18" s="10">
        <f>MATCH(K18,$K$3:K17,0)</f>
        <v>6</v>
      </c>
      <c r="B18" s="88"/>
      <c r="C18" s="223"/>
      <c r="D18" s="112">
        <f t="shared" si="0"/>
        <v>0</v>
      </c>
      <c r="E18" s="2" t="e">
        <f t="shared" si="2"/>
        <v>#N/A</v>
      </c>
      <c r="F18" s="95">
        <v>14</v>
      </c>
      <c r="G18" s="3" t="e">
        <f>VLOOKUP($K18,Startovka!$F$3:$J$292,2,FALSE())</f>
        <v>#N/A</v>
      </c>
      <c r="H18" s="4" t="e">
        <f>VLOOKUP($K18,Startovka!$F$3:$J$292,3,FALSE())</f>
        <v>#N/A</v>
      </c>
      <c r="I18" s="89" t="e">
        <f>VLOOKUP($K18,Startovka!$F$3:$J$292,5,FALSE())</f>
        <v>#N/A</v>
      </c>
      <c r="J18" s="4" t="e">
        <f>VLOOKUP($K18,Startovka!$F$3:$J$292,4,FALSE())</f>
        <v>#N/A</v>
      </c>
      <c r="K18" s="4">
        <f t="shared" si="3"/>
        <v>0</v>
      </c>
      <c r="L18" s="4">
        <f>COUNTIF(J$4:J18,J18)</f>
        <v>14</v>
      </c>
      <c r="M18" s="114">
        <f t="shared" si="1"/>
        <v>0</v>
      </c>
      <c r="N18" s="114">
        <f t="shared" si="6"/>
        <v>0</v>
      </c>
      <c r="O18" s="96" t="e">
        <f t="shared" si="4"/>
        <v>#N/A</v>
      </c>
      <c r="P18" t="e">
        <f t="shared" si="5"/>
        <v>#N/A</v>
      </c>
      <c r="Q18">
        <f>COUNTIF(P$5:P18,P18)</f>
        <v>14</v>
      </c>
      <c r="R18" s="263">
        <v>14</v>
      </c>
      <c r="S18" s="263">
        <v>61</v>
      </c>
      <c r="T18" s="263">
        <v>21</v>
      </c>
      <c r="U18" s="263"/>
    </row>
    <row r="19" spans="1:21" ht="12.75">
      <c r="A19" s="10">
        <f>MATCH(K19,$K$3:K18,0)</f>
        <v>6</v>
      </c>
      <c r="B19" s="88"/>
      <c r="C19" s="223"/>
      <c r="D19" s="112">
        <f t="shared" si="0"/>
        <v>0</v>
      </c>
      <c r="E19" s="2" t="e">
        <f t="shared" si="2"/>
        <v>#N/A</v>
      </c>
      <c r="F19" s="95">
        <v>15</v>
      </c>
      <c r="G19" s="3" t="e">
        <f>VLOOKUP($K19,Startovka!$F$3:$J$292,2,FALSE())</f>
        <v>#N/A</v>
      </c>
      <c r="H19" s="4" t="e">
        <f>VLOOKUP($K19,Startovka!$F$3:$J$292,3,FALSE())</f>
        <v>#N/A</v>
      </c>
      <c r="I19" s="89" t="e">
        <f>VLOOKUP($K19,Startovka!$F$3:$J$292,5,FALSE())</f>
        <v>#N/A</v>
      </c>
      <c r="J19" s="4" t="e">
        <f>VLOOKUP($K19,Startovka!$F$3:$J$292,4,FALSE())</f>
        <v>#N/A</v>
      </c>
      <c r="K19" s="4">
        <f t="shared" si="3"/>
        <v>0</v>
      </c>
      <c r="L19" s="4">
        <f>COUNTIF(J$4:J19,J19)</f>
        <v>15</v>
      </c>
      <c r="M19" s="114">
        <f t="shared" si="1"/>
        <v>0</v>
      </c>
      <c r="N19" s="114">
        <f t="shared" si="6"/>
        <v>0</v>
      </c>
      <c r="O19" s="96" t="e">
        <f t="shared" si="4"/>
        <v>#N/A</v>
      </c>
      <c r="P19" t="e">
        <f t="shared" si="5"/>
        <v>#N/A</v>
      </c>
      <c r="Q19">
        <f>COUNTIF(P$5:P19,P19)</f>
        <v>15</v>
      </c>
      <c r="R19" s="263">
        <v>15</v>
      </c>
      <c r="S19" s="263">
        <v>60</v>
      </c>
      <c r="T19" s="263">
        <v>20</v>
      </c>
      <c r="U19" s="263"/>
    </row>
    <row r="20" spans="1:21" ht="12.75">
      <c r="A20" s="10">
        <f>MATCH(K20,$K$3:K19,0)</f>
        <v>6</v>
      </c>
      <c r="B20" s="88"/>
      <c r="C20" s="223"/>
      <c r="D20" s="112">
        <f t="shared" si="0"/>
        <v>0</v>
      </c>
      <c r="E20" s="2" t="e">
        <f t="shared" si="2"/>
        <v>#N/A</v>
      </c>
      <c r="F20" s="95">
        <v>16</v>
      </c>
      <c r="G20" s="3" t="e">
        <f>VLOOKUP($K20,Startovka!$F$3:$J$292,2,FALSE())</f>
        <v>#N/A</v>
      </c>
      <c r="H20" s="4" t="e">
        <f>VLOOKUP($K20,Startovka!$F$3:$J$292,3,FALSE())</f>
        <v>#N/A</v>
      </c>
      <c r="I20" s="89" t="e">
        <f>VLOOKUP($K20,Startovka!$F$3:$J$292,5,FALSE())</f>
        <v>#N/A</v>
      </c>
      <c r="J20" s="4" t="e">
        <f>VLOOKUP($K20,Startovka!$F$3:$J$292,4,FALSE())</f>
        <v>#N/A</v>
      </c>
      <c r="K20" s="4">
        <f t="shared" si="3"/>
        <v>0</v>
      </c>
      <c r="L20" s="4">
        <f>COUNTIF(J$4:J20,J20)</f>
        <v>16</v>
      </c>
      <c r="M20" s="114">
        <f t="shared" si="1"/>
        <v>0</v>
      </c>
      <c r="N20" s="114">
        <f t="shared" si="6"/>
        <v>0</v>
      </c>
      <c r="O20" s="96" t="e">
        <f t="shared" si="4"/>
        <v>#N/A</v>
      </c>
      <c r="P20" t="e">
        <f t="shared" si="5"/>
        <v>#N/A</v>
      </c>
      <c r="Q20">
        <f>COUNTIF(P$5:P20,P20)</f>
        <v>16</v>
      </c>
      <c r="R20" s="263">
        <v>16</v>
      </c>
      <c r="S20" s="263">
        <v>59</v>
      </c>
      <c r="T20" s="263">
        <v>19</v>
      </c>
      <c r="U20" s="263"/>
    </row>
    <row r="21" spans="1:21" ht="12.75">
      <c r="A21" s="10">
        <f>MATCH(K21,$K$3:K20,0)</f>
        <v>6</v>
      </c>
      <c r="B21" s="88"/>
      <c r="C21" s="223"/>
      <c r="D21" s="112">
        <f t="shared" si="0"/>
        <v>0</v>
      </c>
      <c r="E21" s="2" t="e">
        <f t="shared" si="2"/>
        <v>#N/A</v>
      </c>
      <c r="F21" s="95">
        <v>17</v>
      </c>
      <c r="G21" s="3" t="e">
        <f>VLOOKUP($K21,Startovka!$F$3:$J$292,2,FALSE())</f>
        <v>#N/A</v>
      </c>
      <c r="H21" s="4" t="e">
        <f>VLOOKUP($K21,Startovka!$F$3:$J$292,3,FALSE())</f>
        <v>#N/A</v>
      </c>
      <c r="I21" s="89" t="e">
        <f>VLOOKUP($K21,Startovka!$F$3:$J$292,5,FALSE())</f>
        <v>#N/A</v>
      </c>
      <c r="J21" s="4" t="e">
        <f>VLOOKUP($K21,Startovka!$F$3:$J$292,4,FALSE())</f>
        <v>#N/A</v>
      </c>
      <c r="K21" s="4">
        <f t="shared" si="3"/>
        <v>0</v>
      </c>
      <c r="L21" s="4">
        <f>COUNTIF(J$4:J21,J21)</f>
        <v>17</v>
      </c>
      <c r="M21" s="114">
        <f t="shared" si="1"/>
        <v>0</v>
      </c>
      <c r="N21" s="114">
        <f t="shared" si="6"/>
        <v>0</v>
      </c>
      <c r="O21" s="96" t="e">
        <f t="shared" si="4"/>
        <v>#N/A</v>
      </c>
      <c r="P21" t="e">
        <f t="shared" si="5"/>
        <v>#N/A</v>
      </c>
      <c r="Q21">
        <f>COUNTIF(P$5:P21,P21)</f>
        <v>17</v>
      </c>
      <c r="R21" s="263">
        <v>17</v>
      </c>
      <c r="S21" s="263">
        <v>58</v>
      </c>
      <c r="T21" s="263">
        <v>18</v>
      </c>
      <c r="U21" s="263"/>
    </row>
    <row r="22" spans="1:21" ht="12.75">
      <c r="A22" s="10">
        <f>MATCH(K22,$K$3:K21,0)</f>
        <v>6</v>
      </c>
      <c r="B22" s="88"/>
      <c r="C22" s="223"/>
      <c r="D22" s="112">
        <f t="shared" si="0"/>
        <v>0</v>
      </c>
      <c r="E22" s="2" t="e">
        <f t="shared" si="2"/>
        <v>#N/A</v>
      </c>
      <c r="F22" s="95">
        <v>18</v>
      </c>
      <c r="G22" s="3" t="e">
        <f>VLOOKUP($K22,Startovka!$F$3:$J$292,2,FALSE())</f>
        <v>#N/A</v>
      </c>
      <c r="H22" s="4" t="e">
        <f>VLOOKUP($K22,Startovka!$F$3:$J$292,3,FALSE())</f>
        <v>#N/A</v>
      </c>
      <c r="I22" s="89" t="e">
        <f>VLOOKUP($K22,Startovka!$F$3:$J$292,5,FALSE())</f>
        <v>#N/A</v>
      </c>
      <c r="J22" s="4" t="e">
        <f>VLOOKUP($K22,Startovka!$F$3:$J$292,4,FALSE())</f>
        <v>#N/A</v>
      </c>
      <c r="K22" s="4">
        <f t="shared" si="3"/>
        <v>0</v>
      </c>
      <c r="L22" s="4">
        <f>COUNTIF(J$4:J22,J22)</f>
        <v>18</v>
      </c>
      <c r="M22" s="114">
        <f t="shared" si="1"/>
        <v>0</v>
      </c>
      <c r="N22" s="114">
        <f t="shared" si="6"/>
        <v>0</v>
      </c>
      <c r="O22" s="96" t="e">
        <f t="shared" si="4"/>
        <v>#N/A</v>
      </c>
      <c r="P22" t="e">
        <f t="shared" si="5"/>
        <v>#N/A</v>
      </c>
      <c r="Q22">
        <f>COUNTIF(P$5:P22,P22)</f>
        <v>18</v>
      </c>
      <c r="R22" s="263">
        <v>18</v>
      </c>
      <c r="S22" s="263">
        <v>57</v>
      </c>
      <c r="T22" s="263">
        <v>17</v>
      </c>
      <c r="U22" s="263"/>
    </row>
    <row r="23" spans="1:21" ht="12.75">
      <c r="A23" s="10">
        <f>MATCH(K23,$K$3:K22,0)</f>
        <v>6</v>
      </c>
      <c r="B23" s="88"/>
      <c r="C23" s="223"/>
      <c r="D23" s="112">
        <f t="shared" si="0"/>
        <v>0</v>
      </c>
      <c r="E23" s="2" t="e">
        <f t="shared" si="2"/>
        <v>#N/A</v>
      </c>
      <c r="F23" s="95">
        <v>19</v>
      </c>
      <c r="G23" s="3" t="e">
        <f>VLOOKUP($K23,Startovka!$F$3:$J$292,2,FALSE())</f>
        <v>#N/A</v>
      </c>
      <c r="H23" s="4" t="e">
        <f>VLOOKUP($K23,Startovka!$F$3:$J$292,3,FALSE())</f>
        <v>#N/A</v>
      </c>
      <c r="I23" s="89" t="e">
        <f>VLOOKUP($K23,Startovka!$F$3:$J$292,5,FALSE())</f>
        <v>#N/A</v>
      </c>
      <c r="J23" s="4" t="e">
        <f>VLOOKUP($K23,Startovka!$F$3:$J$292,4,FALSE())</f>
        <v>#N/A</v>
      </c>
      <c r="K23" s="4">
        <f t="shared" si="3"/>
        <v>0</v>
      </c>
      <c r="L23" s="4">
        <f>COUNTIF(J$4:J23,J23)</f>
        <v>19</v>
      </c>
      <c r="M23" s="114">
        <f t="shared" si="1"/>
        <v>0</v>
      </c>
      <c r="N23" s="114">
        <f t="shared" si="6"/>
        <v>0</v>
      </c>
      <c r="O23" s="96" t="e">
        <f t="shared" si="4"/>
        <v>#N/A</v>
      </c>
      <c r="P23" t="e">
        <f t="shared" si="5"/>
        <v>#N/A</v>
      </c>
      <c r="Q23">
        <f>COUNTIF(P$5:P23,P23)</f>
        <v>19</v>
      </c>
      <c r="R23" s="263">
        <v>19</v>
      </c>
      <c r="S23" s="263">
        <v>56</v>
      </c>
      <c r="T23" s="263">
        <v>16</v>
      </c>
      <c r="U23" s="263"/>
    </row>
    <row r="24" spans="1:21" ht="12.75">
      <c r="A24" s="10">
        <f>MATCH(K24,$K$3:K23,0)</f>
        <v>6</v>
      </c>
      <c r="B24" s="88"/>
      <c r="C24" s="223"/>
      <c r="D24" s="112">
        <f t="shared" si="0"/>
        <v>0</v>
      </c>
      <c r="E24" s="2" t="e">
        <f t="shared" si="2"/>
        <v>#N/A</v>
      </c>
      <c r="F24" s="95">
        <v>20</v>
      </c>
      <c r="G24" s="3" t="e">
        <f>VLOOKUP($K24,Startovka!$F$3:$J$292,2,FALSE())</f>
        <v>#N/A</v>
      </c>
      <c r="H24" s="4" t="e">
        <f>VLOOKUP($K24,Startovka!$F$3:$J$292,3,FALSE())</f>
        <v>#N/A</v>
      </c>
      <c r="I24" s="89" t="e">
        <f>VLOOKUP($K24,Startovka!$F$3:$J$292,5,FALSE())</f>
        <v>#N/A</v>
      </c>
      <c r="J24" s="4" t="e">
        <f>VLOOKUP($K24,Startovka!$F$3:$J$292,4,FALSE())</f>
        <v>#N/A</v>
      </c>
      <c r="K24" s="4">
        <f t="shared" si="3"/>
        <v>0</v>
      </c>
      <c r="L24" s="4">
        <f>COUNTIF(J$4:J24,J24)</f>
        <v>20</v>
      </c>
      <c r="M24" s="114">
        <f t="shared" si="1"/>
        <v>0</v>
      </c>
      <c r="N24" s="114">
        <f t="shared" si="6"/>
        <v>0</v>
      </c>
      <c r="O24" s="96" t="e">
        <f t="shared" si="4"/>
        <v>#N/A</v>
      </c>
      <c r="P24" t="e">
        <f t="shared" si="5"/>
        <v>#N/A</v>
      </c>
      <c r="Q24">
        <f>COUNTIF(P$5:P24,P24)</f>
        <v>20</v>
      </c>
      <c r="R24" s="263">
        <v>20</v>
      </c>
      <c r="S24" s="263">
        <v>55</v>
      </c>
      <c r="T24" s="263">
        <v>15</v>
      </c>
      <c r="U24" s="263"/>
    </row>
    <row r="25" spans="1:21" ht="12.75">
      <c r="A25" s="10">
        <f>MATCH(K25,$K$3:K24,0)</f>
        <v>6</v>
      </c>
      <c r="B25" s="88"/>
      <c r="C25" s="223"/>
      <c r="D25" s="112">
        <f t="shared" si="0"/>
        <v>0</v>
      </c>
      <c r="E25" s="2" t="e">
        <f t="shared" si="2"/>
        <v>#N/A</v>
      </c>
      <c r="F25" s="95">
        <v>21</v>
      </c>
      <c r="G25" s="3" t="e">
        <f>VLOOKUP($K25,Startovka!$F$3:$J$292,2,FALSE())</f>
        <v>#N/A</v>
      </c>
      <c r="H25" s="4" t="e">
        <f>VLOOKUP($K25,Startovka!$F$3:$J$292,3,FALSE())</f>
        <v>#N/A</v>
      </c>
      <c r="I25" s="89" t="e">
        <f>VLOOKUP($K25,Startovka!$F$3:$J$292,5,FALSE())</f>
        <v>#N/A</v>
      </c>
      <c r="J25" s="4" t="e">
        <f>VLOOKUP($K25,Startovka!$F$3:$J$292,4,FALSE())</f>
        <v>#N/A</v>
      </c>
      <c r="K25" s="4">
        <f t="shared" si="3"/>
        <v>0</v>
      </c>
      <c r="L25" s="4">
        <f>COUNTIF(J$4:J25,J25)</f>
        <v>21</v>
      </c>
      <c r="M25" s="114">
        <f t="shared" si="1"/>
        <v>0</v>
      </c>
      <c r="N25" s="114">
        <f t="shared" si="6"/>
        <v>0</v>
      </c>
      <c r="O25" s="96" t="e">
        <f t="shared" si="4"/>
        <v>#N/A</v>
      </c>
      <c r="P25" t="e">
        <f t="shared" si="5"/>
        <v>#N/A</v>
      </c>
      <c r="Q25">
        <f>COUNTIF(P$5:P25,P25)</f>
        <v>21</v>
      </c>
      <c r="R25" s="263">
        <v>21</v>
      </c>
      <c r="S25" s="263">
        <v>54</v>
      </c>
      <c r="T25" s="263">
        <v>14</v>
      </c>
      <c r="U25" s="263"/>
    </row>
    <row r="26" spans="1:21" ht="12.75">
      <c r="A26" s="10">
        <f>MATCH(K26,$K$3:K25,0)</f>
        <v>6</v>
      </c>
      <c r="B26" s="88"/>
      <c r="C26" s="223"/>
      <c r="D26" s="112">
        <f t="shared" si="0"/>
        <v>0</v>
      </c>
      <c r="E26" s="2" t="e">
        <f t="shared" si="2"/>
        <v>#N/A</v>
      </c>
      <c r="F26" s="95">
        <v>22</v>
      </c>
      <c r="G26" s="3" t="e">
        <f>VLOOKUP($K26,Startovka!$F$3:$J$292,2,FALSE())</f>
        <v>#N/A</v>
      </c>
      <c r="H26" s="4" t="e">
        <f>VLOOKUP($K26,Startovka!$F$3:$J$292,3,FALSE())</f>
        <v>#N/A</v>
      </c>
      <c r="I26" s="89" t="e">
        <f>VLOOKUP($K26,Startovka!$F$3:$J$292,5,FALSE())</f>
        <v>#N/A</v>
      </c>
      <c r="J26" s="4" t="e">
        <f>VLOOKUP($K26,Startovka!$F$3:$J$292,4,FALSE())</f>
        <v>#N/A</v>
      </c>
      <c r="K26" s="4">
        <f t="shared" si="3"/>
        <v>0</v>
      </c>
      <c r="L26" s="4">
        <f>COUNTIF(J$4:J26,J26)</f>
        <v>22</v>
      </c>
      <c r="M26" s="114">
        <f t="shared" si="1"/>
        <v>0</v>
      </c>
      <c r="N26" s="114">
        <f t="shared" si="6"/>
        <v>0</v>
      </c>
      <c r="O26" s="96" t="e">
        <f t="shared" si="4"/>
        <v>#N/A</v>
      </c>
      <c r="P26" t="e">
        <f t="shared" si="5"/>
        <v>#N/A</v>
      </c>
      <c r="Q26">
        <f>COUNTIF(P$5:P26,P26)</f>
        <v>22</v>
      </c>
      <c r="R26" s="263">
        <v>22</v>
      </c>
      <c r="S26" s="263">
        <v>53</v>
      </c>
      <c r="T26" s="263">
        <v>13</v>
      </c>
      <c r="U26" s="263"/>
    </row>
    <row r="27" spans="1:21" ht="12.75">
      <c r="A27" s="10">
        <f>MATCH(K27,$K$3:K26,0)</f>
        <v>6</v>
      </c>
      <c r="B27" s="88"/>
      <c r="C27" s="223"/>
      <c r="D27" s="112">
        <f t="shared" si="0"/>
        <v>0</v>
      </c>
      <c r="E27" s="2" t="e">
        <f t="shared" si="2"/>
        <v>#N/A</v>
      </c>
      <c r="F27" s="95">
        <v>23</v>
      </c>
      <c r="G27" s="3" t="e">
        <f>VLOOKUP($K27,Startovka!$F$3:$J$292,2,FALSE())</f>
        <v>#N/A</v>
      </c>
      <c r="H27" s="4" t="e">
        <f>VLOOKUP($K27,Startovka!$F$3:$J$292,3,FALSE())</f>
        <v>#N/A</v>
      </c>
      <c r="I27" s="89" t="e">
        <f>VLOOKUP($K27,Startovka!$F$3:$J$292,5,FALSE())</f>
        <v>#N/A</v>
      </c>
      <c r="J27" s="4" t="e">
        <f>VLOOKUP($K27,Startovka!$F$3:$J$292,4,FALSE())</f>
        <v>#N/A</v>
      </c>
      <c r="K27" s="4">
        <f t="shared" si="3"/>
        <v>0</v>
      </c>
      <c r="L27" s="4">
        <f>COUNTIF(J$4:J27,J27)</f>
        <v>23</v>
      </c>
      <c r="M27" s="114">
        <f t="shared" si="1"/>
        <v>0</v>
      </c>
      <c r="N27" s="114">
        <f t="shared" si="6"/>
        <v>0</v>
      </c>
      <c r="O27" s="96" t="e">
        <f t="shared" si="4"/>
        <v>#N/A</v>
      </c>
      <c r="P27" t="e">
        <f t="shared" si="5"/>
        <v>#N/A</v>
      </c>
      <c r="Q27">
        <f>COUNTIF(P$5:P27,P27)</f>
        <v>23</v>
      </c>
      <c r="R27" s="263">
        <v>23</v>
      </c>
      <c r="S27" s="263">
        <v>52</v>
      </c>
      <c r="T27" s="263">
        <v>12</v>
      </c>
      <c r="U27" s="263"/>
    </row>
    <row r="28" spans="1:21" ht="12.75">
      <c r="A28" s="10">
        <f>MATCH(K28,$K$3:K27,0)</f>
        <v>6</v>
      </c>
      <c r="B28" s="88"/>
      <c r="C28" s="223"/>
      <c r="D28" s="112">
        <f t="shared" si="0"/>
        <v>0</v>
      </c>
      <c r="E28" s="2" t="e">
        <f t="shared" si="2"/>
        <v>#N/A</v>
      </c>
      <c r="F28" s="95">
        <v>24</v>
      </c>
      <c r="G28" s="3" t="e">
        <f>VLOOKUP($K28,Startovka!$F$3:$J$292,2,FALSE())</f>
        <v>#N/A</v>
      </c>
      <c r="H28" s="4" t="e">
        <f>VLOOKUP($K28,Startovka!$F$3:$J$292,3,FALSE())</f>
        <v>#N/A</v>
      </c>
      <c r="I28" s="89" t="e">
        <f>VLOOKUP($K28,Startovka!$F$3:$J$292,5,FALSE())</f>
        <v>#N/A</v>
      </c>
      <c r="J28" s="4" t="e">
        <f>VLOOKUP($K28,Startovka!$F$3:$J$292,4,FALSE())</f>
        <v>#N/A</v>
      </c>
      <c r="K28" s="4">
        <f t="shared" si="3"/>
        <v>0</v>
      </c>
      <c r="L28" s="4">
        <f>COUNTIF(J$4:J28,J28)</f>
        <v>24</v>
      </c>
      <c r="M28" s="114">
        <f t="shared" si="1"/>
        <v>0</v>
      </c>
      <c r="N28" s="114">
        <f t="shared" si="6"/>
        <v>0</v>
      </c>
      <c r="O28" s="96" t="e">
        <f t="shared" si="4"/>
        <v>#N/A</v>
      </c>
      <c r="P28" t="e">
        <f t="shared" si="5"/>
        <v>#N/A</v>
      </c>
      <c r="Q28">
        <f>COUNTIF(P$5:P28,P28)</f>
        <v>24</v>
      </c>
      <c r="R28" s="263">
        <v>24</v>
      </c>
      <c r="S28" s="263">
        <v>51</v>
      </c>
      <c r="T28" s="263">
        <v>11</v>
      </c>
      <c r="U28" s="263"/>
    </row>
    <row r="29" spans="1:21" ht="12.75">
      <c r="A29" s="10">
        <f>MATCH(K29,$K$3:K28,0)</f>
        <v>6</v>
      </c>
      <c r="B29" s="88"/>
      <c r="C29" s="223"/>
      <c r="D29" s="112">
        <f t="shared" si="0"/>
        <v>0</v>
      </c>
      <c r="E29" s="2" t="e">
        <f t="shared" si="2"/>
        <v>#N/A</v>
      </c>
      <c r="F29" s="95">
        <v>25</v>
      </c>
      <c r="G29" s="3" t="e">
        <f>VLOOKUP($K29,Startovka!$F$3:$J$292,2,FALSE())</f>
        <v>#N/A</v>
      </c>
      <c r="H29" s="4" t="e">
        <f>VLOOKUP($K29,Startovka!$F$3:$J$292,3,FALSE())</f>
        <v>#N/A</v>
      </c>
      <c r="I29" s="89" t="e">
        <f>VLOOKUP($K29,Startovka!$F$3:$J$292,5,FALSE())</f>
        <v>#N/A</v>
      </c>
      <c r="J29" s="4" t="e">
        <f>VLOOKUP($K29,Startovka!$F$3:$J$292,4,FALSE())</f>
        <v>#N/A</v>
      </c>
      <c r="K29" s="4">
        <f t="shared" si="3"/>
        <v>0</v>
      </c>
      <c r="L29" s="4">
        <f>COUNTIF(J$4:J29,J29)</f>
        <v>25</v>
      </c>
      <c r="M29" s="114">
        <f t="shared" si="1"/>
        <v>0</v>
      </c>
      <c r="N29" s="114">
        <f t="shared" si="6"/>
        <v>0</v>
      </c>
      <c r="O29" s="96" t="e">
        <f t="shared" si="4"/>
        <v>#N/A</v>
      </c>
      <c r="P29" t="e">
        <f t="shared" si="5"/>
        <v>#N/A</v>
      </c>
      <c r="Q29">
        <f>COUNTIF(P$5:P29,P29)</f>
        <v>25</v>
      </c>
      <c r="R29" s="263">
        <v>25</v>
      </c>
      <c r="S29" s="263">
        <v>50</v>
      </c>
      <c r="T29" s="263">
        <v>10</v>
      </c>
      <c r="U29" s="263"/>
    </row>
    <row r="30" spans="1:21" ht="12.75">
      <c r="A30" s="10">
        <f>MATCH(K30,$K$3:K29,0)</f>
        <v>6</v>
      </c>
      <c r="B30" s="88"/>
      <c r="C30" s="223"/>
      <c r="D30" s="112">
        <f t="shared" si="0"/>
        <v>0</v>
      </c>
      <c r="E30" s="2" t="e">
        <f t="shared" si="2"/>
        <v>#N/A</v>
      </c>
      <c r="F30" s="95">
        <v>26</v>
      </c>
      <c r="G30" s="3" t="e">
        <f>VLOOKUP($K30,Startovka!$F$3:$J$292,2,FALSE())</f>
        <v>#N/A</v>
      </c>
      <c r="H30" s="4" t="e">
        <f>VLOOKUP($K30,Startovka!$F$3:$J$292,3,FALSE())</f>
        <v>#N/A</v>
      </c>
      <c r="I30" s="89" t="e">
        <f>VLOOKUP($K30,Startovka!$F$3:$J$292,5,FALSE())</f>
        <v>#N/A</v>
      </c>
      <c r="J30" s="4" t="e">
        <f>VLOOKUP($K30,Startovka!$F$3:$J$292,4,FALSE())</f>
        <v>#N/A</v>
      </c>
      <c r="K30" s="4">
        <f t="shared" si="3"/>
        <v>0</v>
      </c>
      <c r="L30" s="4">
        <f>COUNTIF(J$4:J30,J30)</f>
        <v>26</v>
      </c>
      <c r="M30" s="114">
        <f t="shared" si="1"/>
        <v>0</v>
      </c>
      <c r="N30" s="114">
        <f t="shared" si="6"/>
        <v>0</v>
      </c>
      <c r="O30" s="96" t="e">
        <f t="shared" si="4"/>
        <v>#N/A</v>
      </c>
      <c r="P30" t="e">
        <f t="shared" si="5"/>
        <v>#N/A</v>
      </c>
      <c r="Q30">
        <f>COUNTIF(P$5:P30,P30)</f>
        <v>26</v>
      </c>
      <c r="R30" s="263">
        <v>26</v>
      </c>
      <c r="S30" s="263">
        <v>49</v>
      </c>
      <c r="T30" s="263">
        <v>9</v>
      </c>
      <c r="U30" s="263"/>
    </row>
    <row r="31" spans="1:21" ht="12.75">
      <c r="A31" s="10">
        <f>MATCH(K31,$K$3:K30,0)</f>
        <v>6</v>
      </c>
      <c r="B31" s="88"/>
      <c r="C31" s="223"/>
      <c r="D31" s="112">
        <f t="shared" si="0"/>
        <v>0</v>
      </c>
      <c r="E31" s="2" t="e">
        <f t="shared" si="2"/>
        <v>#N/A</v>
      </c>
      <c r="F31" s="95">
        <v>27</v>
      </c>
      <c r="G31" s="3" t="e">
        <f>VLOOKUP($K31,Startovka!$F$3:$J$292,2,FALSE())</f>
        <v>#N/A</v>
      </c>
      <c r="H31" s="4" t="e">
        <f>VLOOKUP($K31,Startovka!$F$3:$J$292,3,FALSE())</f>
        <v>#N/A</v>
      </c>
      <c r="I31" s="89" t="e">
        <f>VLOOKUP($K31,Startovka!$F$3:$J$292,5,FALSE())</f>
        <v>#N/A</v>
      </c>
      <c r="J31" s="4" t="e">
        <f>VLOOKUP($K31,Startovka!$F$3:$J$292,4,FALSE())</f>
        <v>#N/A</v>
      </c>
      <c r="K31" s="4">
        <f t="shared" si="3"/>
        <v>0</v>
      </c>
      <c r="L31" s="4">
        <f>COUNTIF(J$4:J31,J31)</f>
        <v>27</v>
      </c>
      <c r="M31" s="114">
        <f t="shared" si="1"/>
        <v>0</v>
      </c>
      <c r="N31" s="114">
        <f t="shared" si="6"/>
        <v>0</v>
      </c>
      <c r="O31" s="96" t="e">
        <f t="shared" si="4"/>
        <v>#N/A</v>
      </c>
      <c r="P31" t="e">
        <f t="shared" si="5"/>
        <v>#N/A</v>
      </c>
      <c r="Q31">
        <f>COUNTIF(P$5:P31,P31)</f>
        <v>27</v>
      </c>
      <c r="R31" s="263">
        <v>27</v>
      </c>
      <c r="S31" s="263">
        <v>48</v>
      </c>
      <c r="T31" s="263">
        <v>8</v>
      </c>
      <c r="U31" s="263"/>
    </row>
    <row r="32" spans="1:21" ht="12.75">
      <c r="A32" s="10">
        <f>MATCH(K32,$K$3:K31,0)</f>
        <v>6</v>
      </c>
      <c r="B32" s="88"/>
      <c r="C32" s="223"/>
      <c r="D32" s="112">
        <f t="shared" si="0"/>
        <v>0</v>
      </c>
      <c r="E32" s="2" t="e">
        <f t="shared" si="2"/>
        <v>#N/A</v>
      </c>
      <c r="F32" s="95">
        <v>28</v>
      </c>
      <c r="G32" s="3" t="e">
        <f>VLOOKUP($K32,Startovka!$F$3:$J$292,2,FALSE())</f>
        <v>#N/A</v>
      </c>
      <c r="H32" s="4" t="e">
        <f>VLOOKUP($K32,Startovka!$F$3:$J$292,3,FALSE())</f>
        <v>#N/A</v>
      </c>
      <c r="I32" s="89" t="e">
        <f>VLOOKUP($K32,Startovka!$F$3:$J$292,5,FALSE())</f>
        <v>#N/A</v>
      </c>
      <c r="J32" s="4" t="e">
        <f>VLOOKUP($K32,Startovka!$F$3:$J$292,4,FALSE())</f>
        <v>#N/A</v>
      </c>
      <c r="K32" s="4">
        <f t="shared" si="3"/>
        <v>0</v>
      </c>
      <c r="L32" s="4">
        <f>COUNTIF(J$4:J32,J32)</f>
        <v>28</v>
      </c>
      <c r="M32" s="114">
        <f t="shared" si="1"/>
        <v>0</v>
      </c>
      <c r="N32" s="114">
        <f t="shared" si="6"/>
        <v>0</v>
      </c>
      <c r="O32" s="96" t="e">
        <f t="shared" si="4"/>
        <v>#N/A</v>
      </c>
      <c r="P32" t="e">
        <f t="shared" si="5"/>
        <v>#N/A</v>
      </c>
      <c r="Q32">
        <f>COUNTIF(P$5:P32,P32)</f>
        <v>28</v>
      </c>
      <c r="R32" s="263">
        <v>28</v>
      </c>
      <c r="S32" s="263">
        <v>47</v>
      </c>
      <c r="T32" s="263">
        <v>7</v>
      </c>
      <c r="U32" s="263"/>
    </row>
    <row r="33" spans="1:21" ht="12.75">
      <c r="A33" s="10">
        <f>MATCH(K33,$K$3:K32,0)</f>
        <v>6</v>
      </c>
      <c r="B33" s="88"/>
      <c r="C33" s="223"/>
      <c r="D33" s="112">
        <f t="shared" si="0"/>
        <v>0</v>
      </c>
      <c r="E33" s="2" t="e">
        <f t="shared" si="2"/>
        <v>#N/A</v>
      </c>
      <c r="F33" s="95">
        <v>29</v>
      </c>
      <c r="G33" s="3" t="e">
        <f>VLOOKUP($K33,Startovka!$F$3:$J$292,2,FALSE())</f>
        <v>#N/A</v>
      </c>
      <c r="H33" s="4" t="e">
        <f>VLOOKUP($K33,Startovka!$F$3:$J$292,3,FALSE())</f>
        <v>#N/A</v>
      </c>
      <c r="I33" s="89" t="e">
        <f>VLOOKUP($K33,Startovka!$F$3:$J$292,5,FALSE())</f>
        <v>#N/A</v>
      </c>
      <c r="J33" s="4" t="e">
        <f>VLOOKUP($K33,Startovka!$F$3:$J$292,4,FALSE())</f>
        <v>#N/A</v>
      </c>
      <c r="K33" s="4">
        <f t="shared" si="3"/>
        <v>0</v>
      </c>
      <c r="L33" s="4">
        <f>COUNTIF(J$4:J33,J33)</f>
        <v>29</v>
      </c>
      <c r="M33" s="114">
        <f t="shared" si="1"/>
        <v>0</v>
      </c>
      <c r="N33" s="114">
        <f t="shared" si="6"/>
        <v>0</v>
      </c>
      <c r="O33" s="96" t="e">
        <f t="shared" si="4"/>
        <v>#N/A</v>
      </c>
      <c r="P33" t="e">
        <f t="shared" si="5"/>
        <v>#N/A</v>
      </c>
      <c r="Q33">
        <f>COUNTIF(P$5:P33,P33)</f>
        <v>29</v>
      </c>
      <c r="R33" s="263">
        <v>29</v>
      </c>
      <c r="S33" s="263">
        <v>46</v>
      </c>
      <c r="T33" s="263">
        <v>6</v>
      </c>
      <c r="U33" s="263"/>
    </row>
    <row r="34" spans="1:21" ht="12.75">
      <c r="A34" s="10">
        <f>MATCH(K34,$K$3:K33,0)</f>
        <v>6</v>
      </c>
      <c r="B34" s="88"/>
      <c r="C34" s="223"/>
      <c r="D34" s="112">
        <f t="shared" si="0"/>
        <v>0</v>
      </c>
      <c r="E34" s="2" t="e">
        <f t="shared" si="2"/>
        <v>#N/A</v>
      </c>
      <c r="F34" s="95">
        <v>30</v>
      </c>
      <c r="G34" s="3" t="e">
        <f>VLOOKUP($K34,Startovka!$F$3:$J$292,2,FALSE())</f>
        <v>#N/A</v>
      </c>
      <c r="H34" s="4" t="e">
        <f>VLOOKUP($K34,Startovka!$F$3:$J$292,3,FALSE())</f>
        <v>#N/A</v>
      </c>
      <c r="I34" s="89" t="e">
        <f>VLOOKUP($K34,Startovka!$F$3:$J$292,5,FALSE())</f>
        <v>#N/A</v>
      </c>
      <c r="J34" s="4" t="e">
        <f>VLOOKUP($K34,Startovka!$F$3:$J$292,4,FALSE())</f>
        <v>#N/A</v>
      </c>
      <c r="K34" s="4">
        <f t="shared" si="3"/>
        <v>0</v>
      </c>
      <c r="L34" s="4">
        <f>COUNTIF(J$4:J34,J34)</f>
        <v>30</v>
      </c>
      <c r="M34" s="114">
        <f t="shared" si="1"/>
        <v>0</v>
      </c>
      <c r="N34" s="114">
        <f t="shared" si="6"/>
        <v>0</v>
      </c>
      <c r="O34" s="96" t="e">
        <f t="shared" si="4"/>
        <v>#N/A</v>
      </c>
      <c r="P34" t="e">
        <f t="shared" si="5"/>
        <v>#N/A</v>
      </c>
      <c r="Q34">
        <f>COUNTIF(P$5:P34,P34)</f>
        <v>30</v>
      </c>
      <c r="R34" s="263">
        <v>30</v>
      </c>
      <c r="S34" s="263">
        <v>45</v>
      </c>
      <c r="T34" s="263">
        <v>5</v>
      </c>
      <c r="U34" s="263"/>
    </row>
    <row r="35" spans="1:21" ht="12.75">
      <c r="A35" s="10">
        <f>MATCH(K35,$K$3:K34,0)</f>
        <v>6</v>
      </c>
      <c r="B35" s="88"/>
      <c r="C35" s="223"/>
      <c r="D35" s="112">
        <f t="shared" si="0"/>
        <v>0</v>
      </c>
      <c r="E35" s="2" t="e">
        <f t="shared" si="2"/>
        <v>#N/A</v>
      </c>
      <c r="F35" s="95">
        <v>31</v>
      </c>
      <c r="G35" s="3" t="e">
        <f>VLOOKUP($K35,Startovka!$F$3:$J$292,2,FALSE())</f>
        <v>#N/A</v>
      </c>
      <c r="H35" s="4" t="e">
        <f>VLOOKUP($K35,Startovka!$F$3:$J$292,3,FALSE())</f>
        <v>#N/A</v>
      </c>
      <c r="I35" s="89" t="e">
        <f>VLOOKUP($K35,Startovka!$F$3:$J$292,5,FALSE())</f>
        <v>#N/A</v>
      </c>
      <c r="J35" s="4" t="e">
        <f>VLOOKUP($K35,Startovka!$F$3:$J$292,4,FALSE())</f>
        <v>#N/A</v>
      </c>
      <c r="K35" s="4">
        <f t="shared" si="3"/>
        <v>0</v>
      </c>
      <c r="L35" s="4">
        <f>COUNTIF(J$4:J35,J35)</f>
        <v>31</v>
      </c>
      <c r="M35" s="114">
        <f t="shared" si="1"/>
        <v>0</v>
      </c>
      <c r="N35" s="114">
        <f t="shared" si="6"/>
        <v>0</v>
      </c>
      <c r="O35" s="96" t="e">
        <f t="shared" si="4"/>
        <v>#N/A</v>
      </c>
      <c r="P35" t="e">
        <f t="shared" si="5"/>
        <v>#N/A</v>
      </c>
      <c r="Q35">
        <f>COUNTIF(P$5:P35,P35)</f>
        <v>31</v>
      </c>
      <c r="R35" s="263">
        <v>31</v>
      </c>
      <c r="S35" s="263">
        <v>44</v>
      </c>
      <c r="T35" s="263">
        <v>4</v>
      </c>
      <c r="U35" s="263"/>
    </row>
    <row r="36" spans="1:21" ht="12.75">
      <c r="A36" s="10">
        <f>MATCH(K36,$K$3:K35,0)</f>
        <v>6</v>
      </c>
      <c r="B36" s="88"/>
      <c r="C36" s="223"/>
      <c r="D36" s="112">
        <f aca="true" t="shared" si="7" ref="D36:D67">M36</f>
        <v>0</v>
      </c>
      <c r="E36" s="2" t="e">
        <f t="shared" si="2"/>
        <v>#N/A</v>
      </c>
      <c r="F36" s="95">
        <v>32</v>
      </c>
      <c r="G36" s="3" t="e">
        <f>VLOOKUP($K36,Startovka!$F$3:$J$292,2,FALSE())</f>
        <v>#N/A</v>
      </c>
      <c r="H36" s="4" t="e">
        <f>VLOOKUP($K36,Startovka!$F$3:$J$292,3,FALSE())</f>
        <v>#N/A</v>
      </c>
      <c r="I36" s="89" t="e">
        <f>VLOOKUP($K36,Startovka!$F$3:$J$292,5,FALSE())</f>
        <v>#N/A</v>
      </c>
      <c r="J36" s="4" t="e">
        <f>VLOOKUP($K36,Startovka!$F$3:$J$292,4,FALSE())</f>
        <v>#N/A</v>
      </c>
      <c r="K36" s="4">
        <f t="shared" si="3"/>
        <v>0</v>
      </c>
      <c r="L36" s="4">
        <f>COUNTIF(J$4:J36,J36)</f>
        <v>32</v>
      </c>
      <c r="M36" s="114">
        <f aca="true" t="shared" si="8" ref="M36:M67">C36-$C$4</f>
        <v>0</v>
      </c>
      <c r="N36" s="114">
        <f t="shared" si="6"/>
        <v>0</v>
      </c>
      <c r="O36" s="96" t="e">
        <f t="shared" si="4"/>
        <v>#N/A</v>
      </c>
      <c r="P36" t="e">
        <f t="shared" si="5"/>
        <v>#N/A</v>
      </c>
      <c r="Q36">
        <f>COUNTIF(P$5:P36,P36)</f>
        <v>32</v>
      </c>
      <c r="R36" s="263">
        <v>32</v>
      </c>
      <c r="S36" s="263">
        <v>43</v>
      </c>
      <c r="T36" s="263">
        <v>3</v>
      </c>
      <c r="U36" s="263"/>
    </row>
    <row r="37" spans="1:21" ht="12.75">
      <c r="A37" s="10">
        <f>MATCH(K37,$K$3:K36,0)</f>
        <v>6</v>
      </c>
      <c r="B37" s="88"/>
      <c r="C37" s="223"/>
      <c r="D37" s="112">
        <f t="shared" si="7"/>
        <v>0</v>
      </c>
      <c r="E37" s="2" t="e">
        <f aca="true" t="shared" si="9" ref="E37:E68">CONCATENATE(TEXT(L37,0),"  ",J37)</f>
        <v>#N/A</v>
      </c>
      <c r="F37" s="95">
        <v>33</v>
      </c>
      <c r="G37" s="3" t="e">
        <f>VLOOKUP($K37,Startovka!$F$3:$J$292,2,FALSE())</f>
        <v>#N/A</v>
      </c>
      <c r="H37" s="4" t="e">
        <f>VLOOKUP($K37,Startovka!$F$3:$J$292,3,FALSE())</f>
        <v>#N/A</v>
      </c>
      <c r="I37" s="89" t="e">
        <f>VLOOKUP($K37,Startovka!$F$3:$J$292,5,FALSE())</f>
        <v>#N/A</v>
      </c>
      <c r="J37" s="4" t="e">
        <f>VLOOKUP($K37,Startovka!$F$3:$J$292,4,FALSE())</f>
        <v>#N/A</v>
      </c>
      <c r="K37" s="4">
        <f aca="true" t="shared" si="10" ref="K37:K68">VALUE(B37)</f>
        <v>0</v>
      </c>
      <c r="L37" s="4">
        <f>COUNTIF(J$4:J37,J37)</f>
        <v>33</v>
      </c>
      <c r="M37" s="114">
        <f t="shared" si="8"/>
        <v>0</v>
      </c>
      <c r="N37" s="114">
        <f t="shared" si="6"/>
        <v>0</v>
      </c>
      <c r="O37" s="96" t="e">
        <f aca="true" t="shared" si="11" ref="O37:O68">IF(P37="M",VLOOKUP(Q37,$R$5:$T$79,2,FALSE),VLOOKUP(Q37,$R$5:$T$79,3,FALSE))</f>
        <v>#N/A</v>
      </c>
      <c r="P37" t="e">
        <f aca="true" t="shared" si="12" ref="P37:P68">LEFT(J37,1)</f>
        <v>#N/A</v>
      </c>
      <c r="Q37">
        <f>COUNTIF(P$5:P37,P37)</f>
        <v>33</v>
      </c>
      <c r="R37" s="263">
        <v>33</v>
      </c>
      <c r="S37" s="263">
        <v>42</v>
      </c>
      <c r="T37" s="263">
        <v>2</v>
      </c>
      <c r="U37" s="263"/>
    </row>
    <row r="38" spans="1:21" ht="12.75">
      <c r="A38" s="10">
        <f>MATCH(K38,$K$3:K37,0)</f>
        <v>6</v>
      </c>
      <c r="B38" s="88"/>
      <c r="C38" s="223"/>
      <c r="D38" s="112">
        <f t="shared" si="7"/>
        <v>0</v>
      </c>
      <c r="E38" s="2" t="e">
        <f t="shared" si="9"/>
        <v>#N/A</v>
      </c>
      <c r="F38" s="95">
        <v>34</v>
      </c>
      <c r="G38" s="3" t="e">
        <f>VLOOKUP($K38,Startovka!$F$3:$J$292,2,FALSE())</f>
        <v>#N/A</v>
      </c>
      <c r="H38" s="4" t="e">
        <f>VLOOKUP($K38,Startovka!$F$3:$J$292,3,FALSE())</f>
        <v>#N/A</v>
      </c>
      <c r="I38" s="89" t="e">
        <f>VLOOKUP($K38,Startovka!$F$3:$J$292,5,FALSE())</f>
        <v>#N/A</v>
      </c>
      <c r="J38" s="4" t="e">
        <f>VLOOKUP($K38,Startovka!$F$3:$J$292,4,FALSE())</f>
        <v>#N/A</v>
      </c>
      <c r="K38" s="4">
        <f t="shared" si="10"/>
        <v>0</v>
      </c>
      <c r="L38" s="4">
        <f>COUNTIF(J$4:J38,J38)</f>
        <v>34</v>
      </c>
      <c r="M38" s="114">
        <f t="shared" si="8"/>
        <v>0</v>
      </c>
      <c r="N38" s="114">
        <f aca="true" t="shared" si="13" ref="N38:N69">M38-$M$5</f>
        <v>0</v>
      </c>
      <c r="O38" s="96" t="e">
        <f t="shared" si="11"/>
        <v>#N/A</v>
      </c>
      <c r="P38" t="e">
        <f t="shared" si="12"/>
        <v>#N/A</v>
      </c>
      <c r="Q38">
        <f>COUNTIF(P$5:P38,P38)</f>
        <v>34</v>
      </c>
      <c r="R38" s="263">
        <v>34</v>
      </c>
      <c r="S38" s="263">
        <v>41</v>
      </c>
      <c r="T38" s="263">
        <v>1</v>
      </c>
      <c r="U38" s="263"/>
    </row>
    <row r="39" spans="1:21" ht="12.75">
      <c r="A39" s="10">
        <f>MATCH(K39,$K$3:K38,0)</f>
        <v>6</v>
      </c>
      <c r="B39" s="88"/>
      <c r="C39" s="223"/>
      <c r="D39" s="112">
        <f t="shared" si="7"/>
        <v>0</v>
      </c>
      <c r="E39" s="2" t="e">
        <f t="shared" si="9"/>
        <v>#N/A</v>
      </c>
      <c r="F39" s="95">
        <v>35</v>
      </c>
      <c r="G39" s="3" t="e">
        <f>VLOOKUP($K39,Startovka!$F$3:$J$292,2,FALSE())</f>
        <v>#N/A</v>
      </c>
      <c r="H39" s="4" t="e">
        <f>VLOOKUP($K39,Startovka!$F$3:$J$292,3,FALSE())</f>
        <v>#N/A</v>
      </c>
      <c r="I39" s="89" t="e">
        <f>VLOOKUP($K39,Startovka!$F$3:$J$292,5,FALSE())</f>
        <v>#N/A</v>
      </c>
      <c r="J39" s="4" t="e">
        <f>VLOOKUP($K39,Startovka!$F$3:$J$292,4,FALSE())</f>
        <v>#N/A</v>
      </c>
      <c r="K39" s="4">
        <f t="shared" si="10"/>
        <v>0</v>
      </c>
      <c r="L39" s="4">
        <f>COUNTIF(J$4:J39,J39)</f>
        <v>35</v>
      </c>
      <c r="M39" s="114">
        <f t="shared" si="8"/>
        <v>0</v>
      </c>
      <c r="N39" s="114">
        <f t="shared" si="13"/>
        <v>0</v>
      </c>
      <c r="O39" s="96" t="e">
        <f t="shared" si="11"/>
        <v>#N/A</v>
      </c>
      <c r="P39" t="e">
        <f t="shared" si="12"/>
        <v>#N/A</v>
      </c>
      <c r="Q39">
        <f>COUNTIF(P$5:P39,P39)</f>
        <v>35</v>
      </c>
      <c r="R39" s="263">
        <v>35</v>
      </c>
      <c r="S39" s="263">
        <v>40</v>
      </c>
      <c r="T39" s="263"/>
      <c r="U39" s="263"/>
    </row>
    <row r="40" spans="1:21" ht="12.75">
      <c r="A40" s="10">
        <f>MATCH(K40,$K$3:K39,0)</f>
        <v>6</v>
      </c>
      <c r="B40" s="88"/>
      <c r="C40" s="223"/>
      <c r="D40" s="112">
        <f t="shared" si="7"/>
        <v>0</v>
      </c>
      <c r="E40" s="2" t="e">
        <f t="shared" si="9"/>
        <v>#N/A</v>
      </c>
      <c r="F40" s="95">
        <v>36</v>
      </c>
      <c r="G40" s="3" t="e">
        <f>VLOOKUP($K40,Startovka!$F$3:$J$292,2,FALSE())</f>
        <v>#N/A</v>
      </c>
      <c r="H40" s="4" t="e">
        <f>VLOOKUP($K40,Startovka!$F$3:$J$292,3,FALSE())</f>
        <v>#N/A</v>
      </c>
      <c r="I40" s="89" t="e">
        <f>VLOOKUP($K40,Startovka!$F$3:$J$292,5,FALSE())</f>
        <v>#N/A</v>
      </c>
      <c r="J40" s="4" t="e">
        <f>VLOOKUP($K40,Startovka!$F$3:$J$292,4,FALSE())</f>
        <v>#N/A</v>
      </c>
      <c r="K40" s="4">
        <f t="shared" si="10"/>
        <v>0</v>
      </c>
      <c r="L40" s="4">
        <f>COUNTIF(J$4:J40,J40)</f>
        <v>36</v>
      </c>
      <c r="M40" s="114">
        <f t="shared" si="8"/>
        <v>0</v>
      </c>
      <c r="N40" s="114">
        <f t="shared" si="13"/>
        <v>0</v>
      </c>
      <c r="O40" s="96" t="e">
        <f t="shared" si="11"/>
        <v>#N/A</v>
      </c>
      <c r="P40" t="e">
        <f t="shared" si="12"/>
        <v>#N/A</v>
      </c>
      <c r="Q40">
        <f>COUNTIF(P$5:P40,P40)</f>
        <v>36</v>
      </c>
      <c r="R40" s="263">
        <v>36</v>
      </c>
      <c r="S40" s="263">
        <v>39</v>
      </c>
      <c r="T40" s="263"/>
      <c r="U40" s="263"/>
    </row>
    <row r="41" spans="1:21" ht="12.75">
      <c r="A41" s="10">
        <f>MATCH(K41,$K$3:K40,0)</f>
        <v>6</v>
      </c>
      <c r="B41" s="88"/>
      <c r="C41" s="223"/>
      <c r="D41" s="112">
        <f t="shared" si="7"/>
        <v>0</v>
      </c>
      <c r="E41" s="2" t="e">
        <f t="shared" si="9"/>
        <v>#N/A</v>
      </c>
      <c r="F41" s="95">
        <v>37</v>
      </c>
      <c r="G41" s="3" t="e">
        <f>VLOOKUP($K41,Startovka!$F$3:$J$292,2,FALSE())</f>
        <v>#N/A</v>
      </c>
      <c r="H41" s="4" t="e">
        <f>VLOOKUP($K41,Startovka!$F$3:$J$292,3,FALSE())</f>
        <v>#N/A</v>
      </c>
      <c r="I41" s="89" t="e">
        <f>VLOOKUP($K41,Startovka!$F$3:$J$292,5,FALSE())</f>
        <v>#N/A</v>
      </c>
      <c r="J41" s="4" t="e">
        <f>VLOOKUP($K41,Startovka!$F$3:$J$292,4,FALSE())</f>
        <v>#N/A</v>
      </c>
      <c r="K41" s="4">
        <f t="shared" si="10"/>
        <v>0</v>
      </c>
      <c r="L41" s="4">
        <f>COUNTIF(J$4:J41,J41)</f>
        <v>37</v>
      </c>
      <c r="M41" s="114">
        <f t="shared" si="8"/>
        <v>0</v>
      </c>
      <c r="N41" s="114">
        <f t="shared" si="13"/>
        <v>0</v>
      </c>
      <c r="O41" s="96" t="e">
        <f t="shared" si="11"/>
        <v>#N/A</v>
      </c>
      <c r="P41" t="e">
        <f t="shared" si="12"/>
        <v>#N/A</v>
      </c>
      <c r="Q41">
        <f>COUNTIF(P$5:P41,P41)</f>
        <v>37</v>
      </c>
      <c r="R41" s="263">
        <v>37</v>
      </c>
      <c r="S41" s="263">
        <v>38</v>
      </c>
      <c r="T41" s="263"/>
      <c r="U41" s="263"/>
    </row>
    <row r="42" spans="1:21" ht="12.75">
      <c r="A42" s="10">
        <f>MATCH(K42,$K$3:K41,0)</f>
        <v>6</v>
      </c>
      <c r="B42" s="88"/>
      <c r="C42" s="223"/>
      <c r="D42" s="112">
        <f t="shared" si="7"/>
        <v>0</v>
      </c>
      <c r="E42" s="2" t="e">
        <f t="shared" si="9"/>
        <v>#N/A</v>
      </c>
      <c r="F42" s="95">
        <v>38</v>
      </c>
      <c r="G42" s="3" t="e">
        <f>VLOOKUP($K42,Startovka!$F$3:$J$292,2,FALSE())</f>
        <v>#N/A</v>
      </c>
      <c r="H42" s="4" t="e">
        <f>VLOOKUP($K42,Startovka!$F$3:$J$292,3,FALSE())</f>
        <v>#N/A</v>
      </c>
      <c r="I42" s="89" t="e">
        <f>VLOOKUP($K42,Startovka!$F$3:$J$292,5,FALSE())</f>
        <v>#N/A</v>
      </c>
      <c r="J42" s="4" t="e">
        <f>VLOOKUP($K42,Startovka!$F$3:$J$292,4,FALSE())</f>
        <v>#N/A</v>
      </c>
      <c r="K42" s="4">
        <f t="shared" si="10"/>
        <v>0</v>
      </c>
      <c r="L42" s="4">
        <f>COUNTIF(J$4:J42,J42)</f>
        <v>38</v>
      </c>
      <c r="M42" s="114">
        <f t="shared" si="8"/>
        <v>0</v>
      </c>
      <c r="N42" s="114">
        <f t="shared" si="13"/>
        <v>0</v>
      </c>
      <c r="O42" s="96" t="e">
        <f t="shared" si="11"/>
        <v>#N/A</v>
      </c>
      <c r="P42" t="e">
        <f t="shared" si="12"/>
        <v>#N/A</v>
      </c>
      <c r="Q42">
        <f>COUNTIF(P$5:P42,P42)</f>
        <v>38</v>
      </c>
      <c r="R42" s="263">
        <v>38</v>
      </c>
      <c r="S42" s="263">
        <v>37</v>
      </c>
      <c r="T42" s="263"/>
      <c r="U42" s="263"/>
    </row>
    <row r="43" spans="1:21" ht="12.75">
      <c r="A43" s="10">
        <f>MATCH(K43,$K$3:K42,0)</f>
        <v>6</v>
      </c>
      <c r="B43" s="88"/>
      <c r="C43" s="223"/>
      <c r="D43" s="112">
        <f t="shared" si="7"/>
        <v>0</v>
      </c>
      <c r="E43" s="2" t="e">
        <f t="shared" si="9"/>
        <v>#N/A</v>
      </c>
      <c r="F43" s="95">
        <v>39</v>
      </c>
      <c r="G43" s="3" t="e">
        <f>VLOOKUP($K43,Startovka!$F$3:$J$292,2,FALSE())</f>
        <v>#N/A</v>
      </c>
      <c r="H43" s="4" t="e">
        <f>VLOOKUP($K43,Startovka!$F$3:$J$292,3,FALSE())</f>
        <v>#N/A</v>
      </c>
      <c r="I43" s="89" t="e">
        <f>VLOOKUP($K43,Startovka!$F$3:$J$292,5,FALSE())</f>
        <v>#N/A</v>
      </c>
      <c r="J43" s="4" t="e">
        <f>VLOOKUP($K43,Startovka!$F$3:$J$292,4,FALSE())</f>
        <v>#N/A</v>
      </c>
      <c r="K43" s="4">
        <f t="shared" si="10"/>
        <v>0</v>
      </c>
      <c r="L43" s="4">
        <f>COUNTIF(J$4:J43,J43)</f>
        <v>39</v>
      </c>
      <c r="M43" s="114">
        <f t="shared" si="8"/>
        <v>0</v>
      </c>
      <c r="N43" s="114">
        <f t="shared" si="13"/>
        <v>0</v>
      </c>
      <c r="O43" s="96" t="e">
        <f t="shared" si="11"/>
        <v>#N/A</v>
      </c>
      <c r="P43" t="e">
        <f t="shared" si="12"/>
        <v>#N/A</v>
      </c>
      <c r="Q43">
        <f>COUNTIF(P$5:P43,P43)</f>
        <v>39</v>
      </c>
      <c r="R43" s="263">
        <v>39</v>
      </c>
      <c r="S43" s="263">
        <v>36</v>
      </c>
      <c r="T43" s="263"/>
      <c r="U43" s="263"/>
    </row>
    <row r="44" spans="1:21" ht="12.75">
      <c r="A44" s="10">
        <f>MATCH(K44,$K$3:K43,0)</f>
        <v>6</v>
      </c>
      <c r="B44" s="88"/>
      <c r="C44" s="223"/>
      <c r="D44" s="112">
        <f t="shared" si="7"/>
        <v>0</v>
      </c>
      <c r="E44" s="2" t="e">
        <f t="shared" si="9"/>
        <v>#N/A</v>
      </c>
      <c r="F44" s="95">
        <v>40</v>
      </c>
      <c r="G44" s="3" t="e">
        <f>VLOOKUP($K44,Startovka!$F$3:$J$292,2,FALSE())</f>
        <v>#N/A</v>
      </c>
      <c r="H44" s="4" t="e">
        <f>VLOOKUP($K44,Startovka!$F$3:$J$292,3,FALSE())</f>
        <v>#N/A</v>
      </c>
      <c r="I44" s="89" t="e">
        <f>VLOOKUP($K44,Startovka!$F$3:$J$292,5,FALSE())</f>
        <v>#N/A</v>
      </c>
      <c r="J44" s="4" t="e">
        <f>VLOOKUP($K44,Startovka!$F$3:$J$292,4,FALSE())</f>
        <v>#N/A</v>
      </c>
      <c r="K44" s="4">
        <f t="shared" si="10"/>
        <v>0</v>
      </c>
      <c r="L44" s="4">
        <f>COUNTIF(J$4:J44,J44)</f>
        <v>40</v>
      </c>
      <c r="M44" s="114">
        <f t="shared" si="8"/>
        <v>0</v>
      </c>
      <c r="N44" s="114">
        <f t="shared" si="13"/>
        <v>0</v>
      </c>
      <c r="O44" s="96" t="e">
        <f t="shared" si="11"/>
        <v>#N/A</v>
      </c>
      <c r="P44" t="e">
        <f t="shared" si="12"/>
        <v>#N/A</v>
      </c>
      <c r="Q44">
        <f>COUNTIF(P$5:P44,P44)</f>
        <v>40</v>
      </c>
      <c r="R44" s="263">
        <v>40</v>
      </c>
      <c r="S44" s="263">
        <v>35</v>
      </c>
      <c r="T44" s="263"/>
      <c r="U44" s="263"/>
    </row>
    <row r="45" spans="1:21" ht="12.75">
      <c r="A45" s="10">
        <f>MATCH(K45,$K$3:K44,0)</f>
        <v>6</v>
      </c>
      <c r="B45" s="88"/>
      <c r="C45" s="223"/>
      <c r="D45" s="112">
        <f t="shared" si="7"/>
        <v>0</v>
      </c>
      <c r="E45" s="2" t="e">
        <f t="shared" si="9"/>
        <v>#N/A</v>
      </c>
      <c r="F45" s="95">
        <v>41</v>
      </c>
      <c r="G45" s="3" t="e">
        <f>VLOOKUP($K45,Startovka!$F$3:$J$292,2,FALSE())</f>
        <v>#N/A</v>
      </c>
      <c r="H45" s="4" t="e">
        <f>VLOOKUP($K45,Startovka!$F$3:$J$292,3,FALSE())</f>
        <v>#N/A</v>
      </c>
      <c r="I45" s="89" t="e">
        <f>VLOOKUP($K45,Startovka!$F$3:$J$292,5,FALSE())</f>
        <v>#N/A</v>
      </c>
      <c r="J45" s="4" t="e">
        <f>VLOOKUP($K45,Startovka!$F$3:$J$292,4,FALSE())</f>
        <v>#N/A</v>
      </c>
      <c r="K45" s="4">
        <f t="shared" si="10"/>
        <v>0</v>
      </c>
      <c r="L45" s="4">
        <f>COUNTIF(J$4:J45,J45)</f>
        <v>41</v>
      </c>
      <c r="M45" s="114">
        <f t="shared" si="8"/>
        <v>0</v>
      </c>
      <c r="N45" s="114">
        <f t="shared" si="13"/>
        <v>0</v>
      </c>
      <c r="O45" s="96" t="e">
        <f t="shared" si="11"/>
        <v>#N/A</v>
      </c>
      <c r="P45" t="e">
        <f t="shared" si="12"/>
        <v>#N/A</v>
      </c>
      <c r="Q45">
        <f>COUNTIF(P$5:P45,P45)</f>
        <v>41</v>
      </c>
      <c r="R45" s="263">
        <v>41</v>
      </c>
      <c r="S45" s="263">
        <v>34</v>
      </c>
      <c r="T45" s="263"/>
      <c r="U45" s="263"/>
    </row>
    <row r="46" spans="1:21" ht="12.75">
      <c r="A46" s="10">
        <f>MATCH(K46,$K$3:K45,0)</f>
        <v>6</v>
      </c>
      <c r="B46" s="88"/>
      <c r="C46" s="223"/>
      <c r="D46" s="112">
        <f t="shared" si="7"/>
        <v>0</v>
      </c>
      <c r="E46" s="2" t="e">
        <f t="shared" si="9"/>
        <v>#N/A</v>
      </c>
      <c r="F46" s="95">
        <v>42</v>
      </c>
      <c r="G46" s="3" t="e">
        <f>VLOOKUP($K46,Startovka!$F$3:$J$292,2,FALSE())</f>
        <v>#N/A</v>
      </c>
      <c r="H46" s="4" t="e">
        <f>VLOOKUP($K46,Startovka!$F$3:$J$292,3,FALSE())</f>
        <v>#N/A</v>
      </c>
      <c r="I46" s="89" t="e">
        <f>VLOOKUP($K46,Startovka!$F$3:$J$292,5,FALSE())</f>
        <v>#N/A</v>
      </c>
      <c r="J46" s="4" t="e">
        <f>VLOOKUP($K46,Startovka!$F$3:$J$292,4,FALSE())</f>
        <v>#N/A</v>
      </c>
      <c r="K46" s="4">
        <f t="shared" si="10"/>
        <v>0</v>
      </c>
      <c r="L46" s="4">
        <f>COUNTIF(J$4:J46,J46)</f>
        <v>42</v>
      </c>
      <c r="M46" s="114">
        <f t="shared" si="8"/>
        <v>0</v>
      </c>
      <c r="N46" s="114">
        <f t="shared" si="13"/>
        <v>0</v>
      </c>
      <c r="O46" s="96" t="e">
        <f t="shared" si="11"/>
        <v>#N/A</v>
      </c>
      <c r="P46" t="e">
        <f t="shared" si="12"/>
        <v>#N/A</v>
      </c>
      <c r="Q46">
        <f>COUNTIF(P$5:P46,P46)</f>
        <v>42</v>
      </c>
      <c r="R46" s="263">
        <v>42</v>
      </c>
      <c r="S46" s="263">
        <v>33</v>
      </c>
      <c r="T46" s="263"/>
      <c r="U46" s="263"/>
    </row>
    <row r="47" spans="1:21" ht="12.75">
      <c r="A47" s="10">
        <f>MATCH(K47,$K$3:K46,0)</f>
        <v>6</v>
      </c>
      <c r="B47" s="88"/>
      <c r="C47" s="223"/>
      <c r="D47" s="112">
        <f t="shared" si="7"/>
        <v>0</v>
      </c>
      <c r="E47" s="2" t="e">
        <f t="shared" si="9"/>
        <v>#N/A</v>
      </c>
      <c r="F47" s="95">
        <v>43</v>
      </c>
      <c r="G47" s="3" t="e">
        <f>VLOOKUP($K47,Startovka!$F$3:$J$292,2,FALSE())</f>
        <v>#N/A</v>
      </c>
      <c r="H47" s="4" t="e">
        <f>VLOOKUP($K47,Startovka!$F$3:$J$292,3,FALSE())</f>
        <v>#N/A</v>
      </c>
      <c r="I47" s="89" t="e">
        <f>VLOOKUP($K47,Startovka!$F$3:$J$292,5,FALSE())</f>
        <v>#N/A</v>
      </c>
      <c r="J47" s="4" t="e">
        <f>VLOOKUP($K47,Startovka!$F$3:$J$292,4,FALSE())</f>
        <v>#N/A</v>
      </c>
      <c r="K47" s="4">
        <f t="shared" si="10"/>
        <v>0</v>
      </c>
      <c r="L47" s="4">
        <f>COUNTIF(J$4:J47,J47)</f>
        <v>43</v>
      </c>
      <c r="M47" s="114">
        <f t="shared" si="8"/>
        <v>0</v>
      </c>
      <c r="N47" s="114">
        <f t="shared" si="13"/>
        <v>0</v>
      </c>
      <c r="O47" s="96" t="e">
        <f t="shared" si="11"/>
        <v>#N/A</v>
      </c>
      <c r="P47" t="e">
        <f t="shared" si="12"/>
        <v>#N/A</v>
      </c>
      <c r="Q47">
        <f>COUNTIF(P$5:P47,P47)</f>
        <v>43</v>
      </c>
      <c r="R47" s="263">
        <v>43</v>
      </c>
      <c r="S47" s="263">
        <v>32</v>
      </c>
      <c r="T47" s="263"/>
      <c r="U47" s="263"/>
    </row>
    <row r="48" spans="1:21" ht="12.75">
      <c r="A48" s="10">
        <f>MATCH(K48,$K$3:K47,0)</f>
        <v>6</v>
      </c>
      <c r="B48" s="88"/>
      <c r="C48" s="223"/>
      <c r="D48" s="112">
        <f t="shared" si="7"/>
        <v>0</v>
      </c>
      <c r="E48" s="2" t="e">
        <f t="shared" si="9"/>
        <v>#N/A</v>
      </c>
      <c r="F48" s="95">
        <v>44</v>
      </c>
      <c r="G48" s="3" t="e">
        <f>VLOOKUP($K48,Startovka!$F$3:$J$292,2,FALSE())</f>
        <v>#N/A</v>
      </c>
      <c r="H48" s="4" t="e">
        <f>VLOOKUP($K48,Startovka!$F$3:$J$292,3,FALSE())</f>
        <v>#N/A</v>
      </c>
      <c r="I48" s="89" t="e">
        <f>VLOOKUP($K48,Startovka!$F$3:$J$292,5,FALSE())</f>
        <v>#N/A</v>
      </c>
      <c r="J48" s="4" t="e">
        <f>VLOOKUP($K48,Startovka!$F$3:$J$292,4,FALSE())</f>
        <v>#N/A</v>
      </c>
      <c r="K48" s="4">
        <f t="shared" si="10"/>
        <v>0</v>
      </c>
      <c r="L48" s="4">
        <f>COUNTIF(J$4:J48,J48)</f>
        <v>44</v>
      </c>
      <c r="M48" s="114">
        <f t="shared" si="8"/>
        <v>0</v>
      </c>
      <c r="N48" s="114">
        <f t="shared" si="13"/>
        <v>0</v>
      </c>
      <c r="O48" s="96" t="e">
        <f t="shared" si="11"/>
        <v>#N/A</v>
      </c>
      <c r="P48" t="e">
        <f t="shared" si="12"/>
        <v>#N/A</v>
      </c>
      <c r="Q48">
        <f>COUNTIF(P$5:P48,P48)</f>
        <v>44</v>
      </c>
      <c r="R48" s="263">
        <v>44</v>
      </c>
      <c r="S48" s="263">
        <v>31</v>
      </c>
      <c r="T48" s="263"/>
      <c r="U48" s="263"/>
    </row>
    <row r="49" spans="1:21" ht="12.75">
      <c r="A49" s="10">
        <f>MATCH(K49,$K$3:K48,0)</f>
        <v>6</v>
      </c>
      <c r="B49" s="88"/>
      <c r="C49" s="223"/>
      <c r="D49" s="112">
        <f t="shared" si="7"/>
        <v>0</v>
      </c>
      <c r="E49" s="2" t="e">
        <f t="shared" si="9"/>
        <v>#N/A</v>
      </c>
      <c r="F49" s="95">
        <v>45</v>
      </c>
      <c r="G49" s="3" t="e">
        <f>VLOOKUP($K49,Startovka!$F$3:$J$292,2,FALSE())</f>
        <v>#N/A</v>
      </c>
      <c r="H49" s="4" t="e">
        <f>VLOOKUP($K49,Startovka!$F$3:$J$292,3,FALSE())</f>
        <v>#N/A</v>
      </c>
      <c r="I49" s="89" t="e">
        <f>VLOOKUP($K49,Startovka!$F$3:$J$292,5,FALSE())</f>
        <v>#N/A</v>
      </c>
      <c r="J49" s="4" t="e">
        <f>VLOOKUP($K49,Startovka!$F$3:$J$292,4,FALSE())</f>
        <v>#N/A</v>
      </c>
      <c r="K49" s="4">
        <f t="shared" si="10"/>
        <v>0</v>
      </c>
      <c r="L49" s="4">
        <f>COUNTIF(J$4:J49,J49)</f>
        <v>45</v>
      </c>
      <c r="M49" s="114">
        <f t="shared" si="8"/>
        <v>0</v>
      </c>
      <c r="N49" s="114">
        <f t="shared" si="13"/>
        <v>0</v>
      </c>
      <c r="O49" s="96" t="e">
        <f t="shared" si="11"/>
        <v>#N/A</v>
      </c>
      <c r="P49" t="e">
        <f t="shared" si="12"/>
        <v>#N/A</v>
      </c>
      <c r="Q49">
        <f>COUNTIF(P$5:P49,P49)</f>
        <v>45</v>
      </c>
      <c r="R49" s="263">
        <v>45</v>
      </c>
      <c r="S49" s="263">
        <v>30</v>
      </c>
      <c r="T49" s="263"/>
      <c r="U49" s="263"/>
    </row>
    <row r="50" spans="1:21" ht="12.75">
      <c r="A50" s="10">
        <f>MATCH(K50,$K$3:K49,0)</f>
        <v>6</v>
      </c>
      <c r="B50" s="88"/>
      <c r="C50" s="223"/>
      <c r="D50" s="112">
        <f t="shared" si="7"/>
        <v>0</v>
      </c>
      <c r="E50" s="2" t="e">
        <f t="shared" si="9"/>
        <v>#N/A</v>
      </c>
      <c r="F50" s="95">
        <v>46</v>
      </c>
      <c r="G50" s="3" t="e">
        <f>VLOOKUP($K50,Startovka!$F$3:$J$292,2,FALSE())</f>
        <v>#N/A</v>
      </c>
      <c r="H50" s="4" t="e">
        <f>VLOOKUP($K50,Startovka!$F$3:$J$292,3,FALSE())</f>
        <v>#N/A</v>
      </c>
      <c r="I50" s="89" t="e">
        <f>VLOOKUP($K50,Startovka!$F$3:$J$292,5,FALSE())</f>
        <v>#N/A</v>
      </c>
      <c r="J50" s="4" t="e">
        <f>VLOOKUP($K50,Startovka!$F$3:$J$292,4,FALSE())</f>
        <v>#N/A</v>
      </c>
      <c r="K50" s="4">
        <f t="shared" si="10"/>
        <v>0</v>
      </c>
      <c r="L50" s="4">
        <f>COUNTIF(J$4:J50,J50)</f>
        <v>46</v>
      </c>
      <c r="M50" s="114">
        <f t="shared" si="8"/>
        <v>0</v>
      </c>
      <c r="N50" s="114">
        <f t="shared" si="13"/>
        <v>0</v>
      </c>
      <c r="O50" s="96" t="e">
        <f t="shared" si="11"/>
        <v>#N/A</v>
      </c>
      <c r="P50" t="e">
        <f t="shared" si="12"/>
        <v>#N/A</v>
      </c>
      <c r="Q50">
        <f>COUNTIF(P$5:P50,P50)</f>
        <v>46</v>
      </c>
      <c r="R50" s="263">
        <v>46</v>
      </c>
      <c r="S50" s="263">
        <v>29</v>
      </c>
      <c r="T50" s="263"/>
      <c r="U50" s="263"/>
    </row>
    <row r="51" spans="1:21" ht="12.75">
      <c r="A51" s="10">
        <f>MATCH(K51,$K$3:K50,0)</f>
        <v>6</v>
      </c>
      <c r="B51" s="88"/>
      <c r="C51" s="223"/>
      <c r="D51" s="112">
        <f t="shared" si="7"/>
        <v>0</v>
      </c>
      <c r="E51" s="2" t="e">
        <f t="shared" si="9"/>
        <v>#N/A</v>
      </c>
      <c r="F51" s="95">
        <v>47</v>
      </c>
      <c r="G51" s="3" t="e">
        <f>VLOOKUP($K51,Startovka!$F$3:$J$292,2,FALSE())</f>
        <v>#N/A</v>
      </c>
      <c r="H51" s="4" t="e">
        <f>VLOOKUP($K51,Startovka!$F$3:$J$292,3,FALSE())</f>
        <v>#N/A</v>
      </c>
      <c r="I51" s="89" t="e">
        <f>VLOOKUP($K51,Startovka!$F$3:$J$292,5,FALSE())</f>
        <v>#N/A</v>
      </c>
      <c r="J51" s="4" t="e">
        <f>VLOOKUP($K51,Startovka!$F$3:$J$292,4,FALSE())</f>
        <v>#N/A</v>
      </c>
      <c r="K51" s="4">
        <f t="shared" si="10"/>
        <v>0</v>
      </c>
      <c r="L51" s="4">
        <f>COUNTIF(J$4:J51,J51)</f>
        <v>47</v>
      </c>
      <c r="M51" s="114">
        <f t="shared" si="8"/>
        <v>0</v>
      </c>
      <c r="N51" s="114">
        <f t="shared" si="13"/>
        <v>0</v>
      </c>
      <c r="O51" s="96" t="e">
        <f t="shared" si="11"/>
        <v>#N/A</v>
      </c>
      <c r="P51" t="e">
        <f t="shared" si="12"/>
        <v>#N/A</v>
      </c>
      <c r="Q51">
        <f>COUNTIF(P$5:P51,P51)</f>
        <v>47</v>
      </c>
      <c r="R51" s="263">
        <v>47</v>
      </c>
      <c r="S51" s="263">
        <v>28</v>
      </c>
      <c r="T51" s="263"/>
      <c r="U51" s="263"/>
    </row>
    <row r="52" spans="1:21" ht="12.75">
      <c r="A52" s="10">
        <f>MATCH(K52,$K$3:K51,0)</f>
        <v>6</v>
      </c>
      <c r="B52" s="88"/>
      <c r="C52" s="223"/>
      <c r="D52" s="112">
        <f t="shared" si="7"/>
        <v>0</v>
      </c>
      <c r="E52" s="2" t="e">
        <f t="shared" si="9"/>
        <v>#N/A</v>
      </c>
      <c r="F52" s="95">
        <v>48</v>
      </c>
      <c r="G52" s="3" t="e">
        <f>VLOOKUP($K52,Startovka!$F$3:$J$292,2,FALSE())</f>
        <v>#N/A</v>
      </c>
      <c r="H52" s="4" t="e">
        <f>VLOOKUP($K52,Startovka!$F$3:$J$292,3,FALSE())</f>
        <v>#N/A</v>
      </c>
      <c r="I52" s="89" t="e">
        <f>VLOOKUP($K52,Startovka!$F$3:$J$292,5,FALSE())</f>
        <v>#N/A</v>
      </c>
      <c r="J52" s="4" t="e">
        <f>VLOOKUP($K52,Startovka!$F$3:$J$292,4,FALSE())</f>
        <v>#N/A</v>
      </c>
      <c r="K52" s="4">
        <f t="shared" si="10"/>
        <v>0</v>
      </c>
      <c r="L52" s="4">
        <f>COUNTIF(J$4:J52,J52)</f>
        <v>48</v>
      </c>
      <c r="M52" s="114">
        <f t="shared" si="8"/>
        <v>0</v>
      </c>
      <c r="N52" s="114">
        <f t="shared" si="13"/>
        <v>0</v>
      </c>
      <c r="O52" s="96" t="e">
        <f t="shared" si="11"/>
        <v>#N/A</v>
      </c>
      <c r="P52" t="e">
        <f t="shared" si="12"/>
        <v>#N/A</v>
      </c>
      <c r="Q52">
        <f>COUNTIF(P$5:P52,P52)</f>
        <v>48</v>
      </c>
      <c r="R52" s="263">
        <v>48</v>
      </c>
      <c r="S52" s="263">
        <v>27</v>
      </c>
      <c r="T52" s="263"/>
      <c r="U52" s="263"/>
    </row>
    <row r="53" spans="1:21" ht="12.75">
      <c r="A53" s="10">
        <f>MATCH(K53,$K$3:K52,0)</f>
        <v>6</v>
      </c>
      <c r="B53" s="88"/>
      <c r="C53" s="223"/>
      <c r="D53" s="112">
        <f t="shared" si="7"/>
        <v>0</v>
      </c>
      <c r="E53" s="2" t="e">
        <f t="shared" si="9"/>
        <v>#N/A</v>
      </c>
      <c r="F53" s="95">
        <v>49</v>
      </c>
      <c r="G53" s="3" t="e">
        <f>VLOOKUP($K53,Startovka!$F$3:$J$292,2,FALSE())</f>
        <v>#N/A</v>
      </c>
      <c r="H53" s="4" t="e">
        <f>VLOOKUP($K53,Startovka!$F$3:$J$292,3,FALSE())</f>
        <v>#N/A</v>
      </c>
      <c r="I53" s="89" t="e">
        <f>VLOOKUP($K53,Startovka!$F$3:$J$292,5,FALSE())</f>
        <v>#N/A</v>
      </c>
      <c r="J53" s="4" t="e">
        <f>VLOOKUP($K53,Startovka!$F$3:$J$292,4,FALSE())</f>
        <v>#N/A</v>
      </c>
      <c r="K53" s="4">
        <f t="shared" si="10"/>
        <v>0</v>
      </c>
      <c r="L53" s="4">
        <f>COUNTIF(J$4:J53,J53)</f>
        <v>49</v>
      </c>
      <c r="M53" s="114">
        <f t="shared" si="8"/>
        <v>0</v>
      </c>
      <c r="N53" s="114">
        <f t="shared" si="13"/>
        <v>0</v>
      </c>
      <c r="O53" s="96" t="e">
        <f t="shared" si="11"/>
        <v>#N/A</v>
      </c>
      <c r="P53" t="e">
        <f t="shared" si="12"/>
        <v>#N/A</v>
      </c>
      <c r="Q53">
        <f>COUNTIF(P$5:P53,P53)</f>
        <v>49</v>
      </c>
      <c r="R53" s="263">
        <v>49</v>
      </c>
      <c r="S53" s="263">
        <v>26</v>
      </c>
      <c r="T53" s="263"/>
      <c r="U53" s="263"/>
    </row>
    <row r="54" spans="1:21" ht="12.75">
      <c r="A54" s="10">
        <f>MATCH(K54,$K$3:K53,0)</f>
        <v>6</v>
      </c>
      <c r="B54" s="88"/>
      <c r="C54" s="223"/>
      <c r="D54" s="112">
        <f t="shared" si="7"/>
        <v>0</v>
      </c>
      <c r="E54" s="2" t="e">
        <f t="shared" si="9"/>
        <v>#N/A</v>
      </c>
      <c r="F54" s="95">
        <v>50</v>
      </c>
      <c r="G54" s="3" t="e">
        <f>VLOOKUP($K54,Startovka!$F$3:$J$292,2,FALSE())</f>
        <v>#N/A</v>
      </c>
      <c r="H54" s="4" t="e">
        <f>VLOOKUP($K54,Startovka!$F$3:$J$292,3,FALSE())</f>
        <v>#N/A</v>
      </c>
      <c r="I54" s="89" t="e">
        <f>VLOOKUP($K54,Startovka!$F$3:$J$292,5,FALSE())</f>
        <v>#N/A</v>
      </c>
      <c r="J54" s="4" t="e">
        <f>VLOOKUP($K54,Startovka!$F$3:$J$292,4,FALSE())</f>
        <v>#N/A</v>
      </c>
      <c r="K54" s="4">
        <f t="shared" si="10"/>
        <v>0</v>
      </c>
      <c r="L54" s="4">
        <f>COUNTIF(J$4:J54,J54)</f>
        <v>50</v>
      </c>
      <c r="M54" s="114">
        <f t="shared" si="8"/>
        <v>0</v>
      </c>
      <c r="N54" s="114">
        <f t="shared" si="13"/>
        <v>0</v>
      </c>
      <c r="O54" s="96" t="e">
        <f t="shared" si="11"/>
        <v>#N/A</v>
      </c>
      <c r="P54" t="e">
        <f t="shared" si="12"/>
        <v>#N/A</v>
      </c>
      <c r="Q54">
        <f>COUNTIF(P$5:P54,P54)</f>
        <v>50</v>
      </c>
      <c r="R54" s="263">
        <v>50</v>
      </c>
      <c r="S54" s="263">
        <v>25</v>
      </c>
      <c r="T54" s="263"/>
      <c r="U54" s="263"/>
    </row>
    <row r="55" spans="1:21" ht="12.75">
      <c r="A55" s="10">
        <f>MATCH(K55,$K$3:K54,0)</f>
        <v>6</v>
      </c>
      <c r="B55" s="88"/>
      <c r="C55" s="223"/>
      <c r="D55" s="112">
        <f t="shared" si="7"/>
        <v>0</v>
      </c>
      <c r="E55" s="2" t="e">
        <f t="shared" si="9"/>
        <v>#N/A</v>
      </c>
      <c r="F55" s="95">
        <v>51</v>
      </c>
      <c r="G55" s="3" t="e">
        <f>VLOOKUP($K55,Startovka!$F$3:$J$292,2,FALSE())</f>
        <v>#N/A</v>
      </c>
      <c r="H55" s="4" t="e">
        <f>VLOOKUP($K55,Startovka!$F$3:$J$292,3,FALSE())</f>
        <v>#N/A</v>
      </c>
      <c r="I55" s="89" t="e">
        <f>VLOOKUP($K55,Startovka!$F$3:$J$292,5,FALSE())</f>
        <v>#N/A</v>
      </c>
      <c r="J55" s="4" t="e">
        <f>VLOOKUP($K55,Startovka!$F$3:$J$292,4,FALSE())</f>
        <v>#N/A</v>
      </c>
      <c r="K55" s="4">
        <f t="shared" si="10"/>
        <v>0</v>
      </c>
      <c r="L55" s="4">
        <f>COUNTIF(J$4:J55,J55)</f>
        <v>51</v>
      </c>
      <c r="M55" s="114">
        <f t="shared" si="8"/>
        <v>0</v>
      </c>
      <c r="N55" s="114">
        <f t="shared" si="13"/>
        <v>0</v>
      </c>
      <c r="O55" s="96" t="e">
        <f t="shared" si="11"/>
        <v>#N/A</v>
      </c>
      <c r="P55" t="e">
        <f t="shared" si="12"/>
        <v>#N/A</v>
      </c>
      <c r="Q55">
        <f>COUNTIF(P$5:P55,P55)</f>
        <v>51</v>
      </c>
      <c r="R55" s="263">
        <v>51</v>
      </c>
      <c r="S55" s="263">
        <v>24</v>
      </c>
      <c r="T55" s="263"/>
      <c r="U55" s="263"/>
    </row>
    <row r="56" spans="1:21" ht="12.75">
      <c r="A56" s="10">
        <f>MATCH(K56,$K$3:K55,0)</f>
        <v>6</v>
      </c>
      <c r="B56" s="88"/>
      <c r="C56" s="223"/>
      <c r="D56" s="112">
        <f t="shared" si="7"/>
        <v>0</v>
      </c>
      <c r="E56" s="2" t="e">
        <f t="shared" si="9"/>
        <v>#N/A</v>
      </c>
      <c r="F56" s="95">
        <v>52</v>
      </c>
      <c r="G56" s="3" t="e">
        <f>VLOOKUP($K56,Startovka!$F$3:$J$292,2,FALSE())</f>
        <v>#N/A</v>
      </c>
      <c r="H56" s="4" t="e">
        <f>VLOOKUP($K56,Startovka!$F$3:$J$292,3,FALSE())</f>
        <v>#N/A</v>
      </c>
      <c r="I56" s="89" t="e">
        <f>VLOOKUP($K56,Startovka!$F$3:$J$292,5,FALSE())</f>
        <v>#N/A</v>
      </c>
      <c r="J56" s="4" t="e">
        <f>VLOOKUP($K56,Startovka!$F$3:$J$292,4,FALSE())</f>
        <v>#N/A</v>
      </c>
      <c r="K56" s="4">
        <f t="shared" si="10"/>
        <v>0</v>
      </c>
      <c r="L56" s="4">
        <f>COUNTIF(J$4:J56,J56)</f>
        <v>52</v>
      </c>
      <c r="M56" s="114">
        <f t="shared" si="8"/>
        <v>0</v>
      </c>
      <c r="N56" s="114">
        <f t="shared" si="13"/>
        <v>0</v>
      </c>
      <c r="O56" s="96" t="e">
        <f t="shared" si="11"/>
        <v>#N/A</v>
      </c>
      <c r="P56" t="e">
        <f t="shared" si="12"/>
        <v>#N/A</v>
      </c>
      <c r="Q56">
        <f>COUNTIF(P$5:P56,P56)</f>
        <v>52</v>
      </c>
      <c r="R56" s="263">
        <v>52</v>
      </c>
      <c r="S56" s="263">
        <v>23</v>
      </c>
      <c r="T56" s="263"/>
      <c r="U56" s="263"/>
    </row>
    <row r="57" spans="1:21" ht="12.75">
      <c r="A57" s="10">
        <f>MATCH(K57,$K$3:K56,0)</f>
        <v>6</v>
      </c>
      <c r="B57" s="88"/>
      <c r="C57" s="223"/>
      <c r="D57" s="112">
        <f t="shared" si="7"/>
        <v>0</v>
      </c>
      <c r="E57" s="2" t="e">
        <f t="shared" si="9"/>
        <v>#N/A</v>
      </c>
      <c r="F57" s="95">
        <v>53</v>
      </c>
      <c r="G57" s="3" t="e">
        <f>VLOOKUP($K57,Startovka!$F$3:$J$292,2,FALSE())</f>
        <v>#N/A</v>
      </c>
      <c r="H57" s="4" t="e">
        <f>VLOOKUP($K57,Startovka!$F$3:$J$292,3,FALSE())</f>
        <v>#N/A</v>
      </c>
      <c r="I57" s="89" t="e">
        <f>VLOOKUP($K57,Startovka!$F$3:$J$292,5,FALSE())</f>
        <v>#N/A</v>
      </c>
      <c r="J57" s="4" t="e">
        <f>VLOOKUP($K57,Startovka!$F$3:$J$292,4,FALSE())</f>
        <v>#N/A</v>
      </c>
      <c r="K57" s="4">
        <f t="shared" si="10"/>
        <v>0</v>
      </c>
      <c r="L57" s="4">
        <f>COUNTIF(J$4:J57,J57)</f>
        <v>53</v>
      </c>
      <c r="M57" s="114">
        <f t="shared" si="8"/>
        <v>0</v>
      </c>
      <c r="N57" s="114">
        <f t="shared" si="13"/>
        <v>0</v>
      </c>
      <c r="O57" s="96" t="e">
        <f t="shared" si="11"/>
        <v>#N/A</v>
      </c>
      <c r="P57" t="e">
        <f t="shared" si="12"/>
        <v>#N/A</v>
      </c>
      <c r="Q57">
        <f>COUNTIF(P$5:P57,P57)</f>
        <v>53</v>
      </c>
      <c r="R57" s="263">
        <v>53</v>
      </c>
      <c r="S57" s="263">
        <v>22</v>
      </c>
      <c r="T57" s="263"/>
      <c r="U57" s="263"/>
    </row>
    <row r="58" spans="1:21" ht="12.75">
      <c r="A58" s="10">
        <f>MATCH(K58,$K$3:K57,0)</f>
        <v>6</v>
      </c>
      <c r="B58" s="88"/>
      <c r="C58" s="223"/>
      <c r="D58" s="112">
        <f t="shared" si="7"/>
        <v>0</v>
      </c>
      <c r="E58" s="2" t="e">
        <f t="shared" si="9"/>
        <v>#N/A</v>
      </c>
      <c r="F58" s="95">
        <v>54</v>
      </c>
      <c r="G58" s="3" t="e">
        <f>VLOOKUP($K58,Startovka!$F$3:$J$292,2,FALSE())</f>
        <v>#N/A</v>
      </c>
      <c r="H58" s="4" t="e">
        <f>VLOOKUP($K58,Startovka!$F$3:$J$292,3,FALSE())</f>
        <v>#N/A</v>
      </c>
      <c r="I58" s="89" t="e">
        <f>VLOOKUP($K58,Startovka!$F$3:$J$292,5,FALSE())</f>
        <v>#N/A</v>
      </c>
      <c r="J58" s="4" t="e">
        <f>VLOOKUP($K58,Startovka!$F$3:$J$292,4,FALSE())</f>
        <v>#N/A</v>
      </c>
      <c r="K58" s="4">
        <f t="shared" si="10"/>
        <v>0</v>
      </c>
      <c r="L58" s="4">
        <f>COUNTIF(J$4:J58,J58)</f>
        <v>54</v>
      </c>
      <c r="M58" s="114">
        <f t="shared" si="8"/>
        <v>0</v>
      </c>
      <c r="N58" s="114">
        <f t="shared" si="13"/>
        <v>0</v>
      </c>
      <c r="O58" s="96" t="e">
        <f t="shared" si="11"/>
        <v>#N/A</v>
      </c>
      <c r="P58" t="e">
        <f t="shared" si="12"/>
        <v>#N/A</v>
      </c>
      <c r="Q58">
        <f>COUNTIF(P$5:P58,P58)</f>
        <v>54</v>
      </c>
      <c r="R58" s="263">
        <v>54</v>
      </c>
      <c r="S58" s="263">
        <v>21</v>
      </c>
      <c r="T58" s="263"/>
      <c r="U58" s="263"/>
    </row>
    <row r="59" spans="1:21" ht="12.75">
      <c r="A59" s="10">
        <f>MATCH(K59,$K$3:K58,0)</f>
        <v>6</v>
      </c>
      <c r="B59" s="88"/>
      <c r="C59" s="223"/>
      <c r="D59" s="112">
        <f t="shared" si="7"/>
        <v>0</v>
      </c>
      <c r="E59" s="2" t="e">
        <f t="shared" si="9"/>
        <v>#N/A</v>
      </c>
      <c r="F59" s="95">
        <v>55</v>
      </c>
      <c r="G59" s="3" t="e">
        <f>VLOOKUP($K59,Startovka!$F$3:$J$292,2,FALSE())</f>
        <v>#N/A</v>
      </c>
      <c r="H59" s="4" t="e">
        <f>VLOOKUP($K59,Startovka!$F$3:$J$292,3,FALSE())</f>
        <v>#N/A</v>
      </c>
      <c r="I59" s="89" t="e">
        <f>VLOOKUP($K59,Startovka!$F$3:$J$292,5,FALSE())</f>
        <v>#N/A</v>
      </c>
      <c r="J59" s="4" t="e">
        <f>VLOOKUP($K59,Startovka!$F$3:$J$292,4,FALSE())</f>
        <v>#N/A</v>
      </c>
      <c r="K59" s="4">
        <f t="shared" si="10"/>
        <v>0</v>
      </c>
      <c r="L59" s="4">
        <f>COUNTIF(J$4:J59,J59)</f>
        <v>55</v>
      </c>
      <c r="M59" s="114">
        <f t="shared" si="8"/>
        <v>0</v>
      </c>
      <c r="N59" s="114">
        <f t="shared" si="13"/>
        <v>0</v>
      </c>
      <c r="O59" s="96" t="e">
        <f t="shared" si="11"/>
        <v>#N/A</v>
      </c>
      <c r="P59" t="e">
        <f t="shared" si="12"/>
        <v>#N/A</v>
      </c>
      <c r="Q59">
        <f>COUNTIF(P$5:P59,P59)</f>
        <v>55</v>
      </c>
      <c r="R59" s="263">
        <v>55</v>
      </c>
      <c r="S59" s="263">
        <v>20</v>
      </c>
      <c r="T59" s="263"/>
      <c r="U59" s="263"/>
    </row>
    <row r="60" spans="1:21" ht="12.75">
      <c r="A60" s="10">
        <f>MATCH(K60,$K$3:K59,0)</f>
        <v>6</v>
      </c>
      <c r="B60" s="88"/>
      <c r="C60" s="223"/>
      <c r="D60" s="112">
        <f t="shared" si="7"/>
        <v>0</v>
      </c>
      <c r="E60" s="2" t="e">
        <f t="shared" si="9"/>
        <v>#N/A</v>
      </c>
      <c r="F60" s="95">
        <v>56</v>
      </c>
      <c r="G60" s="3" t="e">
        <f>VLOOKUP($K60,Startovka!$F$3:$J$292,2,FALSE())</f>
        <v>#N/A</v>
      </c>
      <c r="H60" s="4" t="e">
        <f>VLOOKUP($K60,Startovka!$F$3:$J$292,3,FALSE())</f>
        <v>#N/A</v>
      </c>
      <c r="I60" s="89" t="e">
        <f>VLOOKUP($K60,Startovka!$F$3:$J$292,5,FALSE())</f>
        <v>#N/A</v>
      </c>
      <c r="J60" s="4" t="e">
        <f>VLOOKUP($K60,Startovka!$F$3:$J$292,4,FALSE())</f>
        <v>#N/A</v>
      </c>
      <c r="K60" s="4">
        <f t="shared" si="10"/>
        <v>0</v>
      </c>
      <c r="L60" s="4">
        <f>COUNTIF(J$4:J60,J60)</f>
        <v>56</v>
      </c>
      <c r="M60" s="114">
        <f t="shared" si="8"/>
        <v>0</v>
      </c>
      <c r="N60" s="114">
        <f t="shared" si="13"/>
        <v>0</v>
      </c>
      <c r="O60" s="96" t="e">
        <f t="shared" si="11"/>
        <v>#N/A</v>
      </c>
      <c r="P60" t="e">
        <f t="shared" si="12"/>
        <v>#N/A</v>
      </c>
      <c r="Q60">
        <f>COUNTIF(P$5:P60,P60)</f>
        <v>56</v>
      </c>
      <c r="R60" s="263">
        <v>56</v>
      </c>
      <c r="S60" s="263">
        <v>19</v>
      </c>
      <c r="T60" s="263"/>
      <c r="U60" s="263"/>
    </row>
    <row r="61" spans="1:21" ht="12.75">
      <c r="A61" s="10">
        <f>MATCH(K61,$K$3:K60,0)</f>
        <v>6</v>
      </c>
      <c r="B61" s="88"/>
      <c r="C61" s="223"/>
      <c r="D61" s="112">
        <f t="shared" si="7"/>
        <v>0</v>
      </c>
      <c r="E61" s="2" t="e">
        <f t="shared" si="9"/>
        <v>#N/A</v>
      </c>
      <c r="F61" s="95">
        <v>57</v>
      </c>
      <c r="G61" s="3" t="e">
        <f>VLOOKUP($K61,Startovka!$F$3:$J$292,2,FALSE())</f>
        <v>#N/A</v>
      </c>
      <c r="H61" s="4" t="e">
        <f>VLOOKUP($K61,Startovka!$F$3:$J$292,3,FALSE())</f>
        <v>#N/A</v>
      </c>
      <c r="I61" s="89" t="e">
        <f>VLOOKUP($K61,Startovka!$F$3:$J$292,5,FALSE())</f>
        <v>#N/A</v>
      </c>
      <c r="J61" s="4" t="e">
        <f>VLOOKUP($K61,Startovka!$F$3:$J$292,4,FALSE())</f>
        <v>#N/A</v>
      </c>
      <c r="K61" s="4">
        <f t="shared" si="10"/>
        <v>0</v>
      </c>
      <c r="L61" s="4">
        <f>COUNTIF(J$4:J61,J61)</f>
        <v>57</v>
      </c>
      <c r="M61" s="114">
        <f t="shared" si="8"/>
        <v>0</v>
      </c>
      <c r="N61" s="114">
        <f t="shared" si="13"/>
        <v>0</v>
      </c>
      <c r="O61" s="96" t="e">
        <f t="shared" si="11"/>
        <v>#N/A</v>
      </c>
      <c r="P61" t="e">
        <f t="shared" si="12"/>
        <v>#N/A</v>
      </c>
      <c r="Q61">
        <f>COUNTIF(P$5:P61,P61)</f>
        <v>57</v>
      </c>
      <c r="R61" s="263">
        <v>57</v>
      </c>
      <c r="S61" s="263">
        <v>18</v>
      </c>
      <c r="T61" s="263"/>
      <c r="U61" s="263"/>
    </row>
    <row r="62" spans="1:21" ht="12.75">
      <c r="A62" s="10">
        <f>MATCH(K62,$K$3:K61,0)</f>
        <v>6</v>
      </c>
      <c r="B62" s="88"/>
      <c r="C62" s="223"/>
      <c r="D62" s="112">
        <f t="shared" si="7"/>
        <v>0</v>
      </c>
      <c r="E62" s="2" t="e">
        <f t="shared" si="9"/>
        <v>#N/A</v>
      </c>
      <c r="F62" s="95">
        <v>58</v>
      </c>
      <c r="G62" s="3" t="e">
        <f>VLOOKUP($K62,Startovka!$F$3:$J$292,2,FALSE())</f>
        <v>#N/A</v>
      </c>
      <c r="H62" s="4" t="e">
        <f>VLOOKUP($K62,Startovka!$F$3:$J$292,3,FALSE())</f>
        <v>#N/A</v>
      </c>
      <c r="I62" s="89" t="e">
        <f>VLOOKUP($K62,Startovka!$F$3:$J$292,5,FALSE())</f>
        <v>#N/A</v>
      </c>
      <c r="J62" s="4" t="e">
        <f>VLOOKUP($K62,Startovka!$F$3:$J$292,4,FALSE())</f>
        <v>#N/A</v>
      </c>
      <c r="K62" s="4">
        <f t="shared" si="10"/>
        <v>0</v>
      </c>
      <c r="L62" s="4">
        <f>COUNTIF(J$4:J62,J62)</f>
        <v>58</v>
      </c>
      <c r="M62" s="114">
        <f t="shared" si="8"/>
        <v>0</v>
      </c>
      <c r="N62" s="114">
        <f t="shared" si="13"/>
        <v>0</v>
      </c>
      <c r="O62" s="96" t="e">
        <f t="shared" si="11"/>
        <v>#N/A</v>
      </c>
      <c r="P62" t="e">
        <f t="shared" si="12"/>
        <v>#N/A</v>
      </c>
      <c r="Q62">
        <f>COUNTIF(P$5:P62,P62)</f>
        <v>58</v>
      </c>
      <c r="R62" s="263">
        <v>58</v>
      </c>
      <c r="S62" s="263">
        <v>17</v>
      </c>
      <c r="T62" s="263"/>
      <c r="U62" s="263"/>
    </row>
    <row r="63" spans="1:21" ht="12.75">
      <c r="A63" s="10">
        <f>MATCH(K63,$K$3:K62,0)</f>
        <v>6</v>
      </c>
      <c r="B63" s="88"/>
      <c r="C63" s="223"/>
      <c r="D63" s="112">
        <f t="shared" si="7"/>
        <v>0</v>
      </c>
      <c r="E63" s="2" t="e">
        <f t="shared" si="9"/>
        <v>#N/A</v>
      </c>
      <c r="F63" s="95">
        <v>59</v>
      </c>
      <c r="G63" s="3" t="e">
        <f>VLOOKUP($K63,Startovka!$F$3:$J$292,2,FALSE())</f>
        <v>#N/A</v>
      </c>
      <c r="H63" s="4" t="e">
        <f>VLOOKUP($K63,Startovka!$F$3:$J$292,3,FALSE())</f>
        <v>#N/A</v>
      </c>
      <c r="I63" s="89" t="e">
        <f>VLOOKUP($K63,Startovka!$F$3:$J$292,5,FALSE())</f>
        <v>#N/A</v>
      </c>
      <c r="J63" s="4" t="e">
        <f>VLOOKUP($K63,Startovka!$F$3:$J$292,4,FALSE())</f>
        <v>#N/A</v>
      </c>
      <c r="K63" s="4">
        <f t="shared" si="10"/>
        <v>0</v>
      </c>
      <c r="L63" s="4">
        <f>COUNTIF(J$4:J63,J63)</f>
        <v>59</v>
      </c>
      <c r="M63" s="114">
        <f t="shared" si="8"/>
        <v>0</v>
      </c>
      <c r="N63" s="114">
        <f t="shared" si="13"/>
        <v>0</v>
      </c>
      <c r="O63" s="96" t="e">
        <f t="shared" si="11"/>
        <v>#N/A</v>
      </c>
      <c r="P63" t="e">
        <f t="shared" si="12"/>
        <v>#N/A</v>
      </c>
      <c r="Q63">
        <f>COUNTIF(P$5:P63,P63)</f>
        <v>59</v>
      </c>
      <c r="R63" s="263">
        <v>59</v>
      </c>
      <c r="S63" s="263">
        <v>16</v>
      </c>
      <c r="T63" s="263"/>
      <c r="U63" s="263"/>
    </row>
    <row r="64" spans="1:21" ht="12.75">
      <c r="A64" s="10">
        <f>MATCH(K64,$K$3:K63,0)</f>
        <v>6</v>
      </c>
      <c r="B64" s="88"/>
      <c r="C64" s="223"/>
      <c r="D64" s="112">
        <f t="shared" si="7"/>
        <v>0</v>
      </c>
      <c r="E64" s="2" t="e">
        <f t="shared" si="9"/>
        <v>#N/A</v>
      </c>
      <c r="F64" s="95">
        <v>60</v>
      </c>
      <c r="G64" s="3" t="e">
        <f>VLOOKUP($K64,Startovka!$F$3:$J$292,2,FALSE())</f>
        <v>#N/A</v>
      </c>
      <c r="H64" s="4" t="e">
        <f>VLOOKUP($K64,Startovka!$F$3:$J$292,3,FALSE())</f>
        <v>#N/A</v>
      </c>
      <c r="I64" s="89" t="e">
        <f>VLOOKUP($K64,Startovka!$F$3:$J$292,5,FALSE())</f>
        <v>#N/A</v>
      </c>
      <c r="J64" s="4" t="e">
        <f>VLOOKUP($K64,Startovka!$F$3:$J$292,4,FALSE())</f>
        <v>#N/A</v>
      </c>
      <c r="K64" s="4">
        <f t="shared" si="10"/>
        <v>0</v>
      </c>
      <c r="L64" s="4">
        <f>COUNTIF(J$4:J64,J64)</f>
        <v>60</v>
      </c>
      <c r="M64" s="114">
        <f t="shared" si="8"/>
        <v>0</v>
      </c>
      <c r="N64" s="114">
        <f t="shared" si="13"/>
        <v>0</v>
      </c>
      <c r="O64" s="96" t="e">
        <f t="shared" si="11"/>
        <v>#N/A</v>
      </c>
      <c r="P64" t="e">
        <f t="shared" si="12"/>
        <v>#N/A</v>
      </c>
      <c r="Q64">
        <f>COUNTIF(P$5:P64,P64)</f>
        <v>60</v>
      </c>
      <c r="R64" s="263">
        <v>60</v>
      </c>
      <c r="S64" s="263">
        <v>15</v>
      </c>
      <c r="T64" s="263"/>
      <c r="U64" s="263"/>
    </row>
    <row r="65" spans="1:21" ht="12.75">
      <c r="A65" s="10">
        <f>MATCH(K65,$K$3:K64,0)</f>
        <v>6</v>
      </c>
      <c r="B65" s="88"/>
      <c r="C65" s="223"/>
      <c r="D65" s="112">
        <f t="shared" si="7"/>
        <v>0</v>
      </c>
      <c r="E65" s="2" t="e">
        <f t="shared" si="9"/>
        <v>#N/A</v>
      </c>
      <c r="F65" s="95">
        <v>61</v>
      </c>
      <c r="G65" s="3" t="e">
        <f>VLOOKUP($K65,Startovka!$F$3:$J$292,2,FALSE())</f>
        <v>#N/A</v>
      </c>
      <c r="H65" s="4" t="e">
        <f>VLOOKUP($K65,Startovka!$F$3:$J$292,3,FALSE())</f>
        <v>#N/A</v>
      </c>
      <c r="I65" s="89" t="e">
        <f>VLOOKUP($K65,Startovka!$F$3:$J$292,5,FALSE())</f>
        <v>#N/A</v>
      </c>
      <c r="J65" s="4" t="e">
        <f>VLOOKUP($K65,Startovka!$F$3:$J$292,4,FALSE())</f>
        <v>#N/A</v>
      </c>
      <c r="K65" s="4">
        <f t="shared" si="10"/>
        <v>0</v>
      </c>
      <c r="L65" s="4">
        <f>COUNTIF(J$4:J65,J65)</f>
        <v>61</v>
      </c>
      <c r="M65" s="114">
        <f t="shared" si="8"/>
        <v>0</v>
      </c>
      <c r="N65" s="114">
        <f t="shared" si="13"/>
        <v>0</v>
      </c>
      <c r="O65" s="96" t="e">
        <f t="shared" si="11"/>
        <v>#N/A</v>
      </c>
      <c r="P65" t="e">
        <f t="shared" si="12"/>
        <v>#N/A</v>
      </c>
      <c r="Q65">
        <f>COUNTIF(P$5:P65,P65)</f>
        <v>61</v>
      </c>
      <c r="R65" s="263">
        <v>61</v>
      </c>
      <c r="S65" s="263">
        <v>14</v>
      </c>
      <c r="T65" s="263"/>
      <c r="U65" s="263"/>
    </row>
    <row r="66" spans="1:21" ht="12.75">
      <c r="A66" s="10">
        <f>MATCH(K66,$K$3:K65,0)</f>
        <v>6</v>
      </c>
      <c r="B66" s="88"/>
      <c r="C66" s="223"/>
      <c r="D66" s="112">
        <f t="shared" si="7"/>
        <v>0</v>
      </c>
      <c r="E66" s="2" t="e">
        <f t="shared" si="9"/>
        <v>#N/A</v>
      </c>
      <c r="F66" s="95">
        <v>62</v>
      </c>
      <c r="G66" s="3" t="e">
        <f>VLOOKUP($K66,Startovka!$F$3:$J$292,2,FALSE())</f>
        <v>#N/A</v>
      </c>
      <c r="H66" s="4" t="e">
        <f>VLOOKUP($K66,Startovka!$F$3:$J$292,3,FALSE())</f>
        <v>#N/A</v>
      </c>
      <c r="I66" s="89" t="e">
        <f>VLOOKUP($K66,Startovka!$F$3:$J$292,5,FALSE())</f>
        <v>#N/A</v>
      </c>
      <c r="J66" s="4" t="e">
        <f>VLOOKUP($K66,Startovka!$F$3:$J$292,4,FALSE())</f>
        <v>#N/A</v>
      </c>
      <c r="K66" s="4">
        <f t="shared" si="10"/>
        <v>0</v>
      </c>
      <c r="L66" s="4">
        <f>COUNTIF(J$4:J66,J66)</f>
        <v>62</v>
      </c>
      <c r="M66" s="114">
        <f t="shared" si="8"/>
        <v>0</v>
      </c>
      <c r="N66" s="114">
        <f t="shared" si="13"/>
        <v>0</v>
      </c>
      <c r="O66" s="96" t="e">
        <f t="shared" si="11"/>
        <v>#N/A</v>
      </c>
      <c r="P66" t="e">
        <f t="shared" si="12"/>
        <v>#N/A</v>
      </c>
      <c r="Q66">
        <f>COUNTIF(P$5:P66,P66)</f>
        <v>62</v>
      </c>
      <c r="R66" s="263">
        <v>62</v>
      </c>
      <c r="S66" s="263">
        <v>13</v>
      </c>
      <c r="T66" s="263"/>
      <c r="U66" s="263"/>
    </row>
    <row r="67" spans="1:21" ht="12.75">
      <c r="A67" s="10">
        <f>MATCH(K67,$K$3:K66,0)</f>
        <v>6</v>
      </c>
      <c r="B67" s="88"/>
      <c r="C67" s="223"/>
      <c r="D67" s="112">
        <f t="shared" si="7"/>
        <v>0</v>
      </c>
      <c r="E67" s="2" t="e">
        <f t="shared" si="9"/>
        <v>#N/A</v>
      </c>
      <c r="F67" s="95">
        <v>63</v>
      </c>
      <c r="G67" s="3" t="e">
        <f>VLOOKUP($K67,Startovka!$F$3:$J$292,2,FALSE())</f>
        <v>#N/A</v>
      </c>
      <c r="H67" s="4" t="e">
        <f>VLOOKUP($K67,Startovka!$F$3:$J$292,3,FALSE())</f>
        <v>#N/A</v>
      </c>
      <c r="I67" s="89" t="e">
        <f>VLOOKUP($K67,Startovka!$F$3:$J$292,5,FALSE())</f>
        <v>#N/A</v>
      </c>
      <c r="J67" s="4" t="e">
        <f>VLOOKUP($K67,Startovka!$F$3:$J$292,4,FALSE())</f>
        <v>#N/A</v>
      </c>
      <c r="K67" s="4">
        <f t="shared" si="10"/>
        <v>0</v>
      </c>
      <c r="L67" s="4">
        <f>COUNTIF(J$4:J67,J67)</f>
        <v>63</v>
      </c>
      <c r="M67" s="114">
        <f t="shared" si="8"/>
        <v>0</v>
      </c>
      <c r="N67" s="114">
        <f t="shared" si="13"/>
        <v>0</v>
      </c>
      <c r="O67" s="96" t="e">
        <f t="shared" si="11"/>
        <v>#N/A</v>
      </c>
      <c r="P67" t="e">
        <f t="shared" si="12"/>
        <v>#N/A</v>
      </c>
      <c r="Q67">
        <f>COUNTIF(P$5:P67,P67)</f>
        <v>63</v>
      </c>
      <c r="R67" s="263">
        <v>63</v>
      </c>
      <c r="S67" s="263">
        <v>12</v>
      </c>
      <c r="T67" s="263"/>
      <c r="U67" s="263"/>
    </row>
    <row r="68" spans="1:21" ht="12.75">
      <c r="A68" s="10">
        <f>MATCH(K68,$K$3:K67,0)</f>
        <v>6</v>
      </c>
      <c r="B68" s="88"/>
      <c r="C68" s="223"/>
      <c r="D68" s="112">
        <f aca="true" t="shared" si="14" ref="D68:D79">M68</f>
        <v>0</v>
      </c>
      <c r="E68" s="2" t="e">
        <f t="shared" si="9"/>
        <v>#N/A</v>
      </c>
      <c r="F68" s="95">
        <v>64</v>
      </c>
      <c r="G68" s="3" t="e">
        <f>VLOOKUP($K68,Startovka!$F$3:$J$292,2,FALSE())</f>
        <v>#N/A</v>
      </c>
      <c r="H68" s="4" t="e">
        <f>VLOOKUP($K68,Startovka!$F$3:$J$292,3,FALSE())</f>
        <v>#N/A</v>
      </c>
      <c r="I68" s="89" t="e">
        <f>VLOOKUP($K68,Startovka!$F$3:$J$292,5,FALSE())</f>
        <v>#N/A</v>
      </c>
      <c r="J68" s="4" t="e">
        <f>VLOOKUP($K68,Startovka!$F$3:$J$292,4,FALSE())</f>
        <v>#N/A</v>
      </c>
      <c r="K68" s="4">
        <f t="shared" si="10"/>
        <v>0</v>
      </c>
      <c r="L68" s="4">
        <f>COUNTIF(J$4:J68,J68)</f>
        <v>64</v>
      </c>
      <c r="M68" s="114">
        <f aca="true" t="shared" si="15" ref="M68:M79">C68-$C$4</f>
        <v>0</v>
      </c>
      <c r="N68" s="114">
        <f t="shared" si="13"/>
        <v>0</v>
      </c>
      <c r="O68" s="96" t="e">
        <f t="shared" si="11"/>
        <v>#N/A</v>
      </c>
      <c r="P68" t="e">
        <f t="shared" si="12"/>
        <v>#N/A</v>
      </c>
      <c r="Q68">
        <f>COUNTIF(P$5:P68,P68)</f>
        <v>64</v>
      </c>
      <c r="R68" s="263">
        <v>64</v>
      </c>
      <c r="S68" s="263">
        <v>11</v>
      </c>
      <c r="T68" s="263"/>
      <c r="U68" s="263"/>
    </row>
    <row r="69" spans="1:21" ht="12.75">
      <c r="A69" s="10">
        <f>MATCH(K69,$K$3:K68,0)</f>
        <v>6</v>
      </c>
      <c r="B69" s="88"/>
      <c r="C69" s="223"/>
      <c r="D69" s="112">
        <f t="shared" si="14"/>
        <v>0</v>
      </c>
      <c r="E69" s="2" t="e">
        <f aca="true" t="shared" si="16" ref="E69:E79">CONCATENATE(TEXT(L69,0),"  ",J69)</f>
        <v>#N/A</v>
      </c>
      <c r="F69" s="95">
        <v>65</v>
      </c>
      <c r="G69" s="3" t="e">
        <f>VLOOKUP($K69,Startovka!$F$3:$J$292,2,FALSE())</f>
        <v>#N/A</v>
      </c>
      <c r="H69" s="4" t="e">
        <f>VLOOKUP($K69,Startovka!$F$3:$J$292,3,FALSE())</f>
        <v>#N/A</v>
      </c>
      <c r="I69" s="89" t="e">
        <f>VLOOKUP($K69,Startovka!$F$3:$J$292,5,FALSE())</f>
        <v>#N/A</v>
      </c>
      <c r="J69" s="4" t="e">
        <f>VLOOKUP($K69,Startovka!$F$3:$J$292,4,FALSE())</f>
        <v>#N/A</v>
      </c>
      <c r="K69" s="4">
        <f aca="true" t="shared" si="17" ref="K69:K79">VALUE(B69)</f>
        <v>0</v>
      </c>
      <c r="L69" s="4">
        <f>COUNTIF(J$4:J69,J69)</f>
        <v>65</v>
      </c>
      <c r="M69" s="114">
        <f t="shared" si="15"/>
        <v>0</v>
      </c>
      <c r="N69" s="114">
        <f t="shared" si="13"/>
        <v>0</v>
      </c>
      <c r="O69" s="96" t="e">
        <f aca="true" t="shared" si="18" ref="O69:O79">IF(P69="M",VLOOKUP(Q69,$R$5:$T$79,2,FALSE),VLOOKUP(Q69,$R$5:$T$79,3,FALSE))</f>
        <v>#N/A</v>
      </c>
      <c r="P69" t="e">
        <f aca="true" t="shared" si="19" ref="P69:P79">LEFT(J69,1)</f>
        <v>#N/A</v>
      </c>
      <c r="Q69">
        <f>COUNTIF(P$5:P69,P69)</f>
        <v>65</v>
      </c>
      <c r="R69" s="263">
        <v>65</v>
      </c>
      <c r="S69" s="263">
        <v>10</v>
      </c>
      <c r="T69" s="263"/>
      <c r="U69" s="263"/>
    </row>
    <row r="70" spans="1:21" ht="12.75">
      <c r="A70" s="10">
        <f>MATCH(K70,$K$3:K69,0)</f>
        <v>6</v>
      </c>
      <c r="B70" s="88"/>
      <c r="C70" s="223"/>
      <c r="D70" s="112">
        <f t="shared" si="14"/>
        <v>0</v>
      </c>
      <c r="E70" s="2" t="e">
        <f t="shared" si="16"/>
        <v>#N/A</v>
      </c>
      <c r="F70" s="95">
        <v>66</v>
      </c>
      <c r="G70" s="3" t="e">
        <f>VLOOKUP($K70,Startovka!$F$3:$J$292,2,FALSE())</f>
        <v>#N/A</v>
      </c>
      <c r="H70" s="4" t="e">
        <f>VLOOKUP($K70,Startovka!$F$3:$J$292,3,FALSE())</f>
        <v>#N/A</v>
      </c>
      <c r="I70" s="89" t="e">
        <f>VLOOKUP($K70,Startovka!$F$3:$J$292,5,FALSE())</f>
        <v>#N/A</v>
      </c>
      <c r="J70" s="4" t="e">
        <f>VLOOKUP($K70,Startovka!$F$3:$J$292,4,FALSE())</f>
        <v>#N/A</v>
      </c>
      <c r="K70" s="4">
        <f t="shared" si="17"/>
        <v>0</v>
      </c>
      <c r="L70" s="4">
        <f>COUNTIF(J$4:J70,J70)</f>
        <v>66</v>
      </c>
      <c r="M70" s="114">
        <f t="shared" si="15"/>
        <v>0</v>
      </c>
      <c r="N70" s="114">
        <f aca="true" t="shared" si="20" ref="N70:N79">M70-$M$5</f>
        <v>0</v>
      </c>
      <c r="O70" s="96" t="e">
        <f t="shared" si="18"/>
        <v>#N/A</v>
      </c>
      <c r="P70" t="e">
        <f t="shared" si="19"/>
        <v>#N/A</v>
      </c>
      <c r="Q70">
        <f>COUNTIF(P$5:P70,P70)</f>
        <v>66</v>
      </c>
      <c r="R70" s="263">
        <v>66</v>
      </c>
      <c r="S70" s="263">
        <v>9</v>
      </c>
      <c r="T70" s="263"/>
      <c r="U70" s="263"/>
    </row>
    <row r="71" spans="1:21" ht="12.75">
      <c r="A71" s="10">
        <f>MATCH(K71,$K$3:K70,0)</f>
        <v>6</v>
      </c>
      <c r="B71" s="88"/>
      <c r="C71" s="223"/>
      <c r="D71" s="112">
        <f t="shared" si="14"/>
        <v>0</v>
      </c>
      <c r="E71" s="2" t="e">
        <f t="shared" si="16"/>
        <v>#N/A</v>
      </c>
      <c r="F71" s="95">
        <v>67</v>
      </c>
      <c r="G71" s="3" t="e">
        <f>VLOOKUP($K71,Startovka!$F$3:$J$292,2,FALSE())</f>
        <v>#N/A</v>
      </c>
      <c r="H71" s="4" t="e">
        <f>VLOOKUP($K71,Startovka!$F$3:$J$292,3,FALSE())</f>
        <v>#N/A</v>
      </c>
      <c r="I71" s="89" t="e">
        <f>VLOOKUP($K71,Startovka!$F$3:$J$292,5,FALSE())</f>
        <v>#N/A</v>
      </c>
      <c r="J71" s="4" t="e">
        <f>VLOOKUP($K71,Startovka!$F$3:$J$292,4,FALSE())</f>
        <v>#N/A</v>
      </c>
      <c r="K71" s="4">
        <f t="shared" si="17"/>
        <v>0</v>
      </c>
      <c r="L71" s="4">
        <f>COUNTIF(J$4:J71,J71)</f>
        <v>67</v>
      </c>
      <c r="M71" s="114">
        <f t="shared" si="15"/>
        <v>0</v>
      </c>
      <c r="N71" s="114">
        <f t="shared" si="20"/>
        <v>0</v>
      </c>
      <c r="O71" s="96" t="e">
        <f t="shared" si="18"/>
        <v>#N/A</v>
      </c>
      <c r="P71" t="e">
        <f t="shared" si="19"/>
        <v>#N/A</v>
      </c>
      <c r="Q71">
        <f>COUNTIF(P$5:P71,P71)</f>
        <v>67</v>
      </c>
      <c r="R71" s="263">
        <v>67</v>
      </c>
      <c r="S71" s="263">
        <v>8</v>
      </c>
      <c r="T71" s="263"/>
      <c r="U71" s="263"/>
    </row>
    <row r="72" spans="1:21" ht="12.75">
      <c r="A72" s="10">
        <f>MATCH(K72,$K$3:K71,0)</f>
        <v>6</v>
      </c>
      <c r="B72" s="88"/>
      <c r="C72" s="223"/>
      <c r="D72" s="112">
        <f t="shared" si="14"/>
        <v>0</v>
      </c>
      <c r="E72" s="2" t="e">
        <f t="shared" si="16"/>
        <v>#N/A</v>
      </c>
      <c r="F72" s="95">
        <v>68</v>
      </c>
      <c r="G72" s="3" t="e">
        <f>VLOOKUP($K72,Startovka!$F$3:$J$292,2,FALSE())</f>
        <v>#N/A</v>
      </c>
      <c r="H72" s="4" t="e">
        <f>VLOOKUP($K72,Startovka!$F$3:$J$292,3,FALSE())</f>
        <v>#N/A</v>
      </c>
      <c r="I72" s="89" t="e">
        <f>VLOOKUP($K72,Startovka!$F$3:$J$292,5,FALSE())</f>
        <v>#N/A</v>
      </c>
      <c r="J72" s="4" t="e">
        <f>VLOOKUP($K72,Startovka!$F$3:$J$292,4,FALSE())</f>
        <v>#N/A</v>
      </c>
      <c r="K72" s="4">
        <f t="shared" si="17"/>
        <v>0</v>
      </c>
      <c r="L72" s="4">
        <f>COUNTIF(J$4:J72,J72)</f>
        <v>68</v>
      </c>
      <c r="M72" s="114">
        <f t="shared" si="15"/>
        <v>0</v>
      </c>
      <c r="N72" s="114">
        <f t="shared" si="20"/>
        <v>0</v>
      </c>
      <c r="O72" s="96" t="e">
        <f t="shared" si="18"/>
        <v>#N/A</v>
      </c>
      <c r="P72" t="e">
        <f t="shared" si="19"/>
        <v>#N/A</v>
      </c>
      <c r="Q72">
        <f>COUNTIF(P$5:P72,P72)</f>
        <v>68</v>
      </c>
      <c r="R72" s="263">
        <v>68</v>
      </c>
      <c r="S72" s="263">
        <v>7</v>
      </c>
      <c r="T72" s="263"/>
      <c r="U72" s="263"/>
    </row>
    <row r="73" spans="1:21" ht="12.75">
      <c r="A73" s="10">
        <f>MATCH(K73,$K$3:K72,0)</f>
        <v>6</v>
      </c>
      <c r="B73" s="88"/>
      <c r="C73" s="223"/>
      <c r="D73" s="112">
        <f t="shared" si="14"/>
        <v>0</v>
      </c>
      <c r="E73" s="2" t="e">
        <f t="shared" si="16"/>
        <v>#N/A</v>
      </c>
      <c r="F73" s="95">
        <v>69</v>
      </c>
      <c r="G73" s="3" t="e">
        <f>VLOOKUP($K73,Startovka!$F$3:$J$292,2,FALSE())</f>
        <v>#N/A</v>
      </c>
      <c r="H73" s="4" t="e">
        <f>VLOOKUP($K73,Startovka!$F$3:$J$292,3,FALSE())</f>
        <v>#N/A</v>
      </c>
      <c r="I73" s="89" t="e">
        <f>VLOOKUP($K73,Startovka!$F$3:$J$292,5,FALSE())</f>
        <v>#N/A</v>
      </c>
      <c r="J73" s="4" t="e">
        <f>VLOOKUP($K73,Startovka!$F$3:$J$292,4,FALSE())</f>
        <v>#N/A</v>
      </c>
      <c r="K73" s="4">
        <f t="shared" si="17"/>
        <v>0</v>
      </c>
      <c r="L73" s="4">
        <f>COUNTIF(J$4:J73,J73)</f>
        <v>69</v>
      </c>
      <c r="M73" s="114">
        <f t="shared" si="15"/>
        <v>0</v>
      </c>
      <c r="N73" s="114">
        <f t="shared" si="20"/>
        <v>0</v>
      </c>
      <c r="O73" s="96" t="e">
        <f t="shared" si="18"/>
        <v>#N/A</v>
      </c>
      <c r="P73" t="e">
        <f t="shared" si="19"/>
        <v>#N/A</v>
      </c>
      <c r="Q73">
        <f>COUNTIF(P$5:P73,P73)</f>
        <v>69</v>
      </c>
      <c r="R73" s="263">
        <v>69</v>
      </c>
      <c r="S73" s="263">
        <v>6</v>
      </c>
      <c r="T73" s="263"/>
      <c r="U73" s="263"/>
    </row>
    <row r="74" spans="1:21" ht="12.75">
      <c r="A74" s="10">
        <f>MATCH(K74,$K$3:K73,0)</f>
        <v>6</v>
      </c>
      <c r="B74" s="88"/>
      <c r="C74" s="223"/>
      <c r="D74" s="112">
        <f t="shared" si="14"/>
        <v>0</v>
      </c>
      <c r="E74" s="2" t="e">
        <f t="shared" si="16"/>
        <v>#N/A</v>
      </c>
      <c r="F74" s="95">
        <v>70</v>
      </c>
      <c r="G74" s="3" t="e">
        <f>VLOOKUP($K74,Startovka!$F$3:$J$292,2,FALSE())</f>
        <v>#N/A</v>
      </c>
      <c r="H74" s="4" t="e">
        <f>VLOOKUP($K74,Startovka!$F$3:$J$292,3,FALSE())</f>
        <v>#N/A</v>
      </c>
      <c r="I74" s="89" t="e">
        <f>VLOOKUP($K74,Startovka!$F$3:$J$292,5,FALSE())</f>
        <v>#N/A</v>
      </c>
      <c r="J74" s="4" t="e">
        <f>VLOOKUP($K74,Startovka!$F$3:$J$292,4,FALSE())</f>
        <v>#N/A</v>
      </c>
      <c r="K74" s="4">
        <f t="shared" si="17"/>
        <v>0</v>
      </c>
      <c r="L74" s="4">
        <f>COUNTIF(J$4:J74,J74)</f>
        <v>70</v>
      </c>
      <c r="M74" s="114">
        <f t="shared" si="15"/>
        <v>0</v>
      </c>
      <c r="N74" s="114">
        <f t="shared" si="20"/>
        <v>0</v>
      </c>
      <c r="O74" s="96" t="e">
        <f t="shared" si="18"/>
        <v>#N/A</v>
      </c>
      <c r="P74" t="e">
        <f t="shared" si="19"/>
        <v>#N/A</v>
      </c>
      <c r="Q74">
        <f>COUNTIF(P$5:P74,P74)</f>
        <v>70</v>
      </c>
      <c r="R74" s="263">
        <v>70</v>
      </c>
      <c r="S74" s="263">
        <v>5</v>
      </c>
      <c r="T74" s="263"/>
      <c r="U74" s="263"/>
    </row>
    <row r="75" spans="1:21" ht="12.75">
      <c r="A75" s="10">
        <f>MATCH(K75,$K$3:K74,0)</f>
        <v>6</v>
      </c>
      <c r="B75" s="88"/>
      <c r="C75" s="223"/>
      <c r="D75" s="112">
        <f t="shared" si="14"/>
        <v>0</v>
      </c>
      <c r="E75" s="2" t="e">
        <f t="shared" si="16"/>
        <v>#N/A</v>
      </c>
      <c r="F75" s="95">
        <v>71</v>
      </c>
      <c r="G75" s="3" t="e">
        <f>VLOOKUP($K75,Startovka!$F$3:$J$292,2,FALSE())</f>
        <v>#N/A</v>
      </c>
      <c r="H75" s="4" t="e">
        <f>VLOOKUP($K75,Startovka!$F$3:$J$292,3,FALSE())</f>
        <v>#N/A</v>
      </c>
      <c r="I75" s="89" t="e">
        <f>VLOOKUP($K75,Startovka!$F$3:$J$292,5,FALSE())</f>
        <v>#N/A</v>
      </c>
      <c r="J75" s="4" t="e">
        <f>VLOOKUP($K75,Startovka!$F$3:$J$292,4,FALSE())</f>
        <v>#N/A</v>
      </c>
      <c r="K75" s="4">
        <f t="shared" si="17"/>
        <v>0</v>
      </c>
      <c r="L75" s="4">
        <f>COUNTIF(J$4:J75,J75)</f>
        <v>71</v>
      </c>
      <c r="M75" s="114">
        <f t="shared" si="15"/>
        <v>0</v>
      </c>
      <c r="N75" s="114">
        <f t="shared" si="20"/>
        <v>0</v>
      </c>
      <c r="O75" s="96" t="e">
        <f t="shared" si="18"/>
        <v>#N/A</v>
      </c>
      <c r="P75" t="e">
        <f t="shared" si="19"/>
        <v>#N/A</v>
      </c>
      <c r="Q75">
        <f>COUNTIF(P$5:P75,P75)</f>
        <v>71</v>
      </c>
      <c r="R75" s="263">
        <v>71</v>
      </c>
      <c r="S75" s="263">
        <v>4</v>
      </c>
      <c r="T75" s="263"/>
      <c r="U75" s="263"/>
    </row>
    <row r="76" spans="1:21" ht="12.75">
      <c r="A76" s="10">
        <f>MATCH(K76,$K$3:K75,0)</f>
        <v>6</v>
      </c>
      <c r="B76" s="88"/>
      <c r="C76" s="223"/>
      <c r="D76" s="112">
        <f t="shared" si="14"/>
        <v>0</v>
      </c>
      <c r="E76" s="2" t="e">
        <f t="shared" si="16"/>
        <v>#N/A</v>
      </c>
      <c r="F76" s="95">
        <v>72</v>
      </c>
      <c r="G76" s="3" t="e">
        <f>VLOOKUP($K76,Startovka!$F$3:$J$292,2,FALSE())</f>
        <v>#N/A</v>
      </c>
      <c r="H76" s="4" t="e">
        <f>VLOOKUP($K76,Startovka!$F$3:$J$292,3,FALSE())</f>
        <v>#N/A</v>
      </c>
      <c r="I76" s="89" t="e">
        <f>VLOOKUP($K76,Startovka!$F$3:$J$292,5,FALSE())</f>
        <v>#N/A</v>
      </c>
      <c r="J76" s="4" t="e">
        <f>VLOOKUP($K76,Startovka!$F$3:$J$292,4,FALSE())</f>
        <v>#N/A</v>
      </c>
      <c r="K76" s="4">
        <f t="shared" si="17"/>
        <v>0</v>
      </c>
      <c r="L76" s="4">
        <f>COUNTIF(J$4:J76,J76)</f>
        <v>72</v>
      </c>
      <c r="M76" s="114">
        <f t="shared" si="15"/>
        <v>0</v>
      </c>
      <c r="N76" s="114">
        <f t="shared" si="20"/>
        <v>0</v>
      </c>
      <c r="O76" s="96" t="e">
        <f t="shared" si="18"/>
        <v>#N/A</v>
      </c>
      <c r="P76" t="e">
        <f t="shared" si="19"/>
        <v>#N/A</v>
      </c>
      <c r="Q76">
        <f>COUNTIF(P$5:P76,P76)</f>
        <v>72</v>
      </c>
      <c r="R76" s="263">
        <v>72</v>
      </c>
      <c r="S76" s="263">
        <v>3</v>
      </c>
      <c r="T76" s="263"/>
      <c r="U76" s="263"/>
    </row>
    <row r="77" spans="1:21" ht="12.75">
      <c r="A77" s="10">
        <f>MATCH(K77,$K$3:K76,0)</f>
        <v>6</v>
      </c>
      <c r="B77" s="88"/>
      <c r="C77" s="223"/>
      <c r="D77" s="112">
        <f t="shared" si="14"/>
        <v>0</v>
      </c>
      <c r="E77" s="2" t="e">
        <f t="shared" si="16"/>
        <v>#N/A</v>
      </c>
      <c r="F77" s="95">
        <v>73</v>
      </c>
      <c r="G77" s="3" t="e">
        <f>VLOOKUP($K77,Startovka!$F$3:$J$292,2,FALSE())</f>
        <v>#N/A</v>
      </c>
      <c r="H77" s="4" t="e">
        <f>VLOOKUP($K77,Startovka!$F$3:$J$292,3,FALSE())</f>
        <v>#N/A</v>
      </c>
      <c r="I77" s="89" t="e">
        <f>VLOOKUP($K77,Startovka!$F$3:$J$292,5,FALSE())</f>
        <v>#N/A</v>
      </c>
      <c r="J77" s="4" t="e">
        <f>VLOOKUP($K77,Startovka!$F$3:$J$292,4,FALSE())</f>
        <v>#N/A</v>
      </c>
      <c r="K77" s="4">
        <f t="shared" si="17"/>
        <v>0</v>
      </c>
      <c r="L77" s="4">
        <f>COUNTIF(J$4:J77,J77)</f>
        <v>73</v>
      </c>
      <c r="M77" s="114">
        <f t="shared" si="15"/>
        <v>0</v>
      </c>
      <c r="N77" s="114">
        <f t="shared" si="20"/>
        <v>0</v>
      </c>
      <c r="O77" s="96" t="e">
        <f t="shared" si="18"/>
        <v>#N/A</v>
      </c>
      <c r="P77" t="e">
        <f t="shared" si="19"/>
        <v>#N/A</v>
      </c>
      <c r="Q77">
        <f>COUNTIF(P$5:P77,P77)</f>
        <v>73</v>
      </c>
      <c r="R77" s="263">
        <v>73</v>
      </c>
      <c r="S77" s="263">
        <v>2</v>
      </c>
      <c r="T77" s="263"/>
      <c r="U77" s="263"/>
    </row>
    <row r="78" spans="1:21" ht="12.75">
      <c r="A78" s="10">
        <f>MATCH(K78,$K$3:K77,0)</f>
        <v>6</v>
      </c>
      <c r="B78" s="88"/>
      <c r="C78" s="223"/>
      <c r="D78" s="112">
        <f t="shared" si="14"/>
        <v>0</v>
      </c>
      <c r="E78" s="2" t="e">
        <f t="shared" si="16"/>
        <v>#N/A</v>
      </c>
      <c r="F78" s="95">
        <v>74</v>
      </c>
      <c r="G78" s="3" t="e">
        <f>VLOOKUP($K78,Startovka!$F$3:$J$292,2,FALSE())</f>
        <v>#N/A</v>
      </c>
      <c r="H78" s="4" t="e">
        <f>VLOOKUP($K78,Startovka!$F$3:$J$292,3,FALSE())</f>
        <v>#N/A</v>
      </c>
      <c r="I78" s="89" t="e">
        <f>VLOOKUP($K78,Startovka!$F$3:$J$292,5,FALSE())</f>
        <v>#N/A</v>
      </c>
      <c r="J78" s="4" t="e">
        <f>VLOOKUP($K78,Startovka!$F$3:$J$292,4,FALSE())</f>
        <v>#N/A</v>
      </c>
      <c r="K78" s="4">
        <f t="shared" si="17"/>
        <v>0</v>
      </c>
      <c r="L78" s="4">
        <f>COUNTIF(J$4:J78,J78)</f>
        <v>74</v>
      </c>
      <c r="M78" s="114">
        <f t="shared" si="15"/>
        <v>0</v>
      </c>
      <c r="N78" s="114">
        <f t="shared" si="20"/>
        <v>0</v>
      </c>
      <c r="O78" s="96" t="e">
        <f t="shared" si="18"/>
        <v>#N/A</v>
      </c>
      <c r="P78" t="e">
        <f t="shared" si="19"/>
        <v>#N/A</v>
      </c>
      <c r="Q78">
        <f>COUNTIF(P$5:P78,P78)</f>
        <v>74</v>
      </c>
      <c r="R78" s="263">
        <v>74</v>
      </c>
      <c r="S78" s="263">
        <v>1</v>
      </c>
      <c r="T78" s="263"/>
      <c r="U78" s="263"/>
    </row>
    <row r="79" spans="1:21" ht="13.5" thickBot="1">
      <c r="A79" s="10">
        <f>MATCH(K79,$K$3:K78,0)</f>
        <v>6</v>
      </c>
      <c r="B79" s="88"/>
      <c r="C79" s="223"/>
      <c r="D79" s="112">
        <f t="shared" si="14"/>
        <v>0</v>
      </c>
      <c r="E79" s="2" t="e">
        <f t="shared" si="16"/>
        <v>#N/A</v>
      </c>
      <c r="F79" s="97">
        <v>75</v>
      </c>
      <c r="G79" s="98" t="e">
        <f>VLOOKUP($K79,Startovka!$F$3:$J$292,2,FALSE())</f>
        <v>#N/A</v>
      </c>
      <c r="H79" s="99" t="e">
        <f>VLOOKUP($K79,Startovka!$F$3:$J$292,3,FALSE())</f>
        <v>#N/A</v>
      </c>
      <c r="I79" s="100" t="e">
        <f>VLOOKUP($K79,Startovka!$F$3:$J$292,5,FALSE())</f>
        <v>#N/A</v>
      </c>
      <c r="J79" s="99" t="e">
        <f>VLOOKUP($K79,Startovka!$F$3:$J$292,4,FALSE())</f>
        <v>#N/A</v>
      </c>
      <c r="K79" s="99">
        <f t="shared" si="17"/>
        <v>0</v>
      </c>
      <c r="L79" s="99">
        <f>COUNTIF(J$4:J79,J79)</f>
        <v>75</v>
      </c>
      <c r="M79" s="115">
        <f t="shared" si="15"/>
        <v>0</v>
      </c>
      <c r="N79" s="115">
        <f t="shared" si="20"/>
        <v>0</v>
      </c>
      <c r="O79" s="254" t="e">
        <f t="shared" si="18"/>
        <v>#N/A</v>
      </c>
      <c r="P79" t="e">
        <f t="shared" si="19"/>
        <v>#N/A</v>
      </c>
      <c r="Q79">
        <f>COUNTIF(P$5:P79,P79)</f>
        <v>75</v>
      </c>
      <c r="R79" s="263">
        <v>75</v>
      </c>
      <c r="S79" s="263">
        <v>0</v>
      </c>
      <c r="T79" s="263"/>
      <c r="U79" s="263"/>
    </row>
    <row r="80" spans="3:23" ht="12.75">
      <c r="C80" s="111"/>
      <c r="Q80" s="231"/>
      <c r="T80" s="263"/>
      <c r="U80" s="263"/>
      <c r="V80" s="263"/>
      <c r="W80" s="263"/>
    </row>
    <row r="81" spans="3:23" ht="12.75">
      <c r="C81" s="111"/>
      <c r="Q81" s="231"/>
      <c r="T81" s="263"/>
      <c r="U81" s="263"/>
      <c r="V81" s="263"/>
      <c r="W81" s="263"/>
    </row>
    <row r="82" spans="11:23" ht="13.5">
      <c r="K82" s="264"/>
      <c r="L82" s="262"/>
      <c r="Q82" s="231"/>
      <c r="T82" s="263"/>
      <c r="U82" s="263"/>
      <c r="V82" s="263"/>
      <c r="W82" s="263"/>
    </row>
    <row r="83" spans="11:23" ht="13.5">
      <c r="K83" s="264"/>
      <c r="L83" s="262"/>
      <c r="Q83" s="231"/>
      <c r="T83" s="263"/>
      <c r="U83" s="263"/>
      <c r="V83" s="263"/>
      <c r="W83" s="263"/>
    </row>
    <row r="84" spans="13:20" ht="12.75">
      <c r="M84" s="9"/>
      <c r="N84"/>
      <c r="P84" s="231"/>
      <c r="S84" s="263"/>
      <c r="T84" s="263"/>
    </row>
    <row r="85" spans="11:20" ht="12.75">
      <c r="K85" s="8"/>
      <c r="M85" s="9"/>
      <c r="N85"/>
      <c r="P85" s="231"/>
      <c r="S85" s="1"/>
      <c r="T85"/>
    </row>
    <row r="86" spans="11:20" ht="12.75">
      <c r="K86" s="8"/>
      <c r="M86" s="9"/>
      <c r="N86"/>
      <c r="P86" s="231"/>
      <c r="S86" s="1"/>
      <c r="T86"/>
    </row>
    <row r="87" spans="11:20" ht="12.75">
      <c r="K87" s="8"/>
      <c r="M87" s="9"/>
      <c r="N87"/>
      <c r="P87" s="231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85" t="s">
        <v>111</v>
      </c>
      <c r="C90" s="285"/>
      <c r="D90" s="285"/>
      <c r="E90" s="285"/>
      <c r="F90" s="285"/>
      <c r="G90" s="285"/>
      <c r="H90" s="285"/>
      <c r="I90" s="285"/>
      <c r="J90" s="285"/>
      <c r="M90" s="9"/>
      <c r="N90"/>
      <c r="S90" s="1"/>
      <c r="T90"/>
    </row>
    <row r="91" spans="2:20" ht="13.5">
      <c r="B91" s="285" t="str">
        <f>F2</f>
        <v> 6. závod Sloup - Petrovice 17.9.2013</v>
      </c>
      <c r="C91" s="285"/>
      <c r="D91" s="285"/>
      <c r="E91" s="285"/>
      <c r="F91" s="285"/>
      <c r="G91" s="285"/>
      <c r="H91" s="285"/>
      <c r="I91" s="285"/>
      <c r="J91" s="285"/>
      <c r="K91" s="8"/>
      <c r="M91" s="9"/>
      <c r="N91"/>
      <c r="S91" s="1"/>
      <c r="T91"/>
    </row>
    <row r="92" spans="3:20" ht="12.75">
      <c r="C92" s="109" t="s">
        <v>63</v>
      </c>
      <c r="D92" s="117">
        <f>COUNTIF($J$5:$J$95,C92)</f>
        <v>0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6">
        <v>1</v>
      </c>
      <c r="C93" s="286" t="e">
        <f>VLOOKUP(CONCATENATE($B93,"  ",$C$92),$E$5:$O$87,3,FALSE)</f>
        <v>#N/A</v>
      </c>
      <c r="D93" s="287"/>
      <c r="E93" s="4" t="e">
        <f>VLOOKUP(CONCATENATE($B93,"  ",$C$92),$E$5:$O$87,4,FALSE)</f>
        <v>#N/A</v>
      </c>
      <c r="F93" s="282" t="e">
        <f>VLOOKUP(CONCATENATE($B93,"  ",$C$92),$E$5:$O$87,5,FALSE)</f>
        <v>#N/A</v>
      </c>
      <c r="G93" s="283"/>
      <c r="H93" s="110" t="e">
        <f>VLOOKUP(CONCATENATE($B93,"  ",$C$92),$E$5:$O$87,9,FALSE)</f>
        <v>#N/A</v>
      </c>
      <c r="I93" s="4" t="e">
        <f>VLOOKUP(CONCATENATE($B93,"  ",$C$92),$E$5:$O$87,2,FALSE)</f>
        <v>#N/A</v>
      </c>
      <c r="J93" s="4" t="e">
        <f>VLOOKUP(CONCATENATE($B93,"  ",$C$92),$E$5:$O$87,7,FALSE)</f>
        <v>#N/A</v>
      </c>
      <c r="K93" s="8"/>
      <c r="M93" s="9"/>
      <c r="N93"/>
      <c r="S93" s="1"/>
      <c r="T93"/>
    </row>
    <row r="94" spans="2:20" ht="12.75">
      <c r="B94" s="116">
        <v>2</v>
      </c>
      <c r="C94" s="286" t="e">
        <f>VLOOKUP(CONCATENATE($B94,"  ",$C$92),$E$5:$O$87,3,FALSE)</f>
        <v>#N/A</v>
      </c>
      <c r="D94" s="287"/>
      <c r="E94" s="4" t="e">
        <f>VLOOKUP(CONCATENATE($B94,"  ",$C$92),$E$5:$O$87,4,FALSE)</f>
        <v>#N/A</v>
      </c>
      <c r="F94" s="282" t="e">
        <f>VLOOKUP(CONCATENATE($B94,"  ",$C$92),$E$5:$O$87,5,FALSE)</f>
        <v>#N/A</v>
      </c>
      <c r="G94" s="283"/>
      <c r="H94" s="110" t="e">
        <f>VLOOKUP(CONCATENATE($B94,"  ",$C$92),$E$5:$O$87,9,FALSE)</f>
        <v>#N/A</v>
      </c>
      <c r="I94" s="4" t="e">
        <f>VLOOKUP(CONCATENATE($B94,"  ",$C$92),$E$5:$O$87,2,FALSE)</f>
        <v>#N/A</v>
      </c>
      <c r="J94" s="4" t="e">
        <f>VLOOKUP(CONCATENATE($B94,"  ",$C$92),$E$5:$O$87,7,FALSE)</f>
        <v>#N/A</v>
      </c>
      <c r="K94" s="8"/>
      <c r="M94" s="9"/>
      <c r="N94"/>
      <c r="S94" s="1"/>
      <c r="T94"/>
    </row>
    <row r="95" spans="2:20" ht="12.75">
      <c r="B95" s="116">
        <v>3</v>
      </c>
      <c r="C95" s="286" t="e">
        <f>VLOOKUP(CONCATENATE($B95,"  ",$C$92),$E$5:$O$87,3,FALSE)</f>
        <v>#N/A</v>
      </c>
      <c r="D95" s="287"/>
      <c r="E95" s="4" t="e">
        <f>VLOOKUP(CONCATENATE($B95,"  ",$C$92),$E$5:$O$87,4,FALSE)</f>
        <v>#N/A</v>
      </c>
      <c r="F95" s="282" t="e">
        <f>VLOOKUP(CONCATENATE($B95,"  ",$C$92),$E$5:$O$87,5,FALSE)</f>
        <v>#N/A</v>
      </c>
      <c r="G95" s="283"/>
      <c r="H95" s="110" t="e">
        <f>VLOOKUP(CONCATENATE($B95,"  ",$C$92),$E$5:$O$87,9,FALSE)</f>
        <v>#N/A</v>
      </c>
      <c r="I95" s="4" t="e">
        <f>VLOOKUP(CONCATENATE($B95,"  ",$C$92),$E$5:$O$87,2,FALSE)</f>
        <v>#N/A</v>
      </c>
      <c r="J95" s="4" t="e">
        <f>VLOOKUP(CONCATENATE($B95,"  ",$C$92),$E$5:$O$87,7,FALSE)</f>
        <v>#N/A</v>
      </c>
      <c r="K95" s="8"/>
      <c r="M95" s="9"/>
      <c r="N95"/>
      <c r="S95" s="1"/>
      <c r="T95"/>
    </row>
    <row r="96" spans="2:20" ht="12.75">
      <c r="B96" s="116">
        <v>4</v>
      </c>
      <c r="C96" s="286" t="e">
        <f>VLOOKUP(CONCATENATE($B96,"  ",$C$92),$E$5:$O$87,3,FALSE)</f>
        <v>#N/A</v>
      </c>
      <c r="D96" s="287"/>
      <c r="E96" s="4" t="e">
        <f>VLOOKUP(CONCATENATE($B96,"  ",$C$92),$E$5:$O$87,4,FALSE)</f>
        <v>#N/A</v>
      </c>
      <c r="F96" s="282" t="e">
        <f>VLOOKUP(CONCATENATE($B96,"  ",$C$92),$E$5:$O$87,5,FALSE)</f>
        <v>#N/A</v>
      </c>
      <c r="G96" s="283"/>
      <c r="H96" s="110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6">
        <v>5</v>
      </c>
      <c r="C97" s="286" t="e">
        <f>VLOOKUP(CONCATENATE($B97,"  ",$C$92),$E$5:$O$87,3,FALSE)</f>
        <v>#N/A</v>
      </c>
      <c r="D97" s="287"/>
      <c r="E97" s="4" t="e">
        <f>VLOOKUP(CONCATENATE($B97,"  ",$C$92),$E$5:$O$87,4,FALSE)</f>
        <v>#N/A</v>
      </c>
      <c r="F97" s="282" t="e">
        <f>VLOOKUP(CONCATENATE($B97,"  ",$C$92),$E$5:$O$87,5,FALSE)</f>
        <v>#N/A</v>
      </c>
      <c r="G97" s="283"/>
      <c r="H97" s="110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8"/>
      <c r="C98" s="272" t="s">
        <v>64</v>
      </c>
      <c r="D98" s="273">
        <f>COUNTIF($J$5:$J$95,C98)</f>
        <v>0</v>
      </c>
      <c r="J98" s="2"/>
      <c r="K98" s="8"/>
      <c r="M98" s="9"/>
      <c r="N98"/>
      <c r="S98" s="1"/>
      <c r="T98"/>
    </row>
    <row r="99" spans="2:20" ht="12.75">
      <c r="B99" s="116">
        <v>1</v>
      </c>
      <c r="C99" s="286" t="e">
        <f>VLOOKUP(CONCATENATE($B99,"  ",$C$98),$E$5:$O$87,3,FALSE)</f>
        <v>#N/A</v>
      </c>
      <c r="D99" s="287"/>
      <c r="E99" s="4" t="e">
        <f>VLOOKUP(CONCATENATE($B99,"  ",$C$98),$E$5:$O$87,4,FALSE)</f>
        <v>#N/A</v>
      </c>
      <c r="F99" s="268" t="e">
        <f>VLOOKUP(CONCATENATE($B99,"  ",$C$98),$E$5:$O$87,5,FALSE)</f>
        <v>#N/A</v>
      </c>
      <c r="G99" s="269"/>
      <c r="H99" s="110" t="e">
        <f>VLOOKUP(CONCATENATE($B99,"  ",$C$98),$E$5:$O$87,9,FALSE)</f>
        <v>#N/A</v>
      </c>
      <c r="I99" s="4" t="e">
        <f>VLOOKUP(CONCATENATE($B99,"  ",$C$98),$E$5:$O$87,2,FALSE)</f>
        <v>#N/A</v>
      </c>
      <c r="J99" s="4" t="e">
        <f>VLOOKUP(CONCATENATE($B99,"  ",$C$98),$E$5:$O$87,7,FALSE)</f>
        <v>#N/A</v>
      </c>
      <c r="K99" s="8"/>
      <c r="M99" s="9"/>
      <c r="N99"/>
      <c r="S99" s="1"/>
      <c r="T99"/>
    </row>
    <row r="100" spans="2:20" ht="12.75">
      <c r="B100" s="116">
        <v>2</v>
      </c>
      <c r="C100" s="286" t="e">
        <f>VLOOKUP(CONCATENATE($B100,"  ",$C$98),$E$5:$O$87,3,FALSE)</f>
        <v>#N/A</v>
      </c>
      <c r="D100" s="287"/>
      <c r="E100" s="4" t="e">
        <f>VLOOKUP(CONCATENATE($B100,"  ",$C$98),$E$5:$O$87,4,FALSE)</f>
        <v>#N/A</v>
      </c>
      <c r="F100" s="268" t="e">
        <f>VLOOKUP(CONCATENATE($B100,"  ",$C$98),$E$5:$O$87,5,FALSE)</f>
        <v>#N/A</v>
      </c>
      <c r="G100" s="269"/>
      <c r="H100" s="110" t="e">
        <f>VLOOKUP(CONCATENATE($B100,"  ",$C$98),$E$5:$O$87,9,FALSE)</f>
        <v>#N/A</v>
      </c>
      <c r="I100" s="4" t="e">
        <f>VLOOKUP(CONCATENATE($B100,"  ",$C$98),$E$5:$O$87,2,FALSE)</f>
        <v>#N/A</v>
      </c>
      <c r="J100" s="4" t="e">
        <f>VLOOKUP(CONCATENATE($B100,"  ",$C$98),$E$5:$O$87,7,FALSE)</f>
        <v>#N/A</v>
      </c>
      <c r="K100" s="8"/>
      <c r="M100" s="9"/>
      <c r="N100"/>
      <c r="S100" s="1"/>
      <c r="T100"/>
    </row>
    <row r="101" spans="2:20" ht="12.75">
      <c r="B101" s="116">
        <v>3</v>
      </c>
      <c r="C101" s="286" t="e">
        <f>VLOOKUP(CONCATENATE($B101,"  ",$C$98),$E$5:$O$87,3,FALSE)</f>
        <v>#N/A</v>
      </c>
      <c r="D101" s="287"/>
      <c r="E101" s="4" t="e">
        <f>VLOOKUP(CONCATENATE($B101,"  ",$C$98),$E$5:$O$87,4,FALSE)</f>
        <v>#N/A</v>
      </c>
      <c r="F101" s="268" t="e">
        <f>VLOOKUP(CONCATENATE($B101,"  ",$C$98),$E$5:$O$87,5,FALSE)</f>
        <v>#N/A</v>
      </c>
      <c r="G101" s="269"/>
      <c r="H101" s="110" t="e">
        <f>VLOOKUP(CONCATENATE($B101,"  ",$C$98),$E$5:$O$87,9,FALSE)</f>
        <v>#N/A</v>
      </c>
      <c r="I101" s="4" t="e">
        <f>VLOOKUP(CONCATENATE($B101,"  ",$C$98),$E$5:$O$87,2,FALSE)</f>
        <v>#N/A</v>
      </c>
      <c r="J101" s="4" t="e">
        <f>VLOOKUP(CONCATENATE($B101,"  ",$C$98),$E$5:$O$87,7,FALSE)</f>
        <v>#N/A</v>
      </c>
      <c r="K101" s="8"/>
      <c r="M101" s="9"/>
      <c r="N101"/>
      <c r="S101" s="1"/>
      <c r="T101"/>
    </row>
    <row r="102" spans="2:20" ht="12.75">
      <c r="B102" s="116">
        <v>4</v>
      </c>
      <c r="C102" s="286" t="e">
        <f>VLOOKUP(CONCATENATE($B102,"  ",$C$98),$E$5:$O$87,3,FALSE)</f>
        <v>#N/A</v>
      </c>
      <c r="D102" s="287"/>
      <c r="E102" s="4" t="e">
        <f>VLOOKUP(CONCATENATE($B102,"  ",$C$98),$E$5:$O$87,4,FALSE)</f>
        <v>#N/A</v>
      </c>
      <c r="F102" s="268" t="e">
        <f>VLOOKUP(CONCATENATE($B102,"  ",$C$98),$E$5:$O$87,5,FALSE)</f>
        <v>#N/A</v>
      </c>
      <c r="G102" s="269"/>
      <c r="H102" s="110" t="e">
        <f>VLOOKUP(CONCATENATE($B102,"  ",$C$98),$E$5:$O$87,9,FALSE)</f>
        <v>#N/A</v>
      </c>
      <c r="I102" s="4" t="e">
        <f>VLOOKUP(CONCATENATE($B102,"  ",$C$98),$E$5:$O$87,2,FALSE)</f>
        <v>#N/A</v>
      </c>
      <c r="J102" s="4" t="e">
        <f>VLOOKUP(CONCATENATE($B102,"  ",$C$98),$E$5:$O$87,7,FALSE)</f>
        <v>#N/A</v>
      </c>
      <c r="M102" s="9"/>
      <c r="N102"/>
      <c r="S102" s="1"/>
      <c r="T102"/>
    </row>
    <row r="103" spans="2:20" ht="12.75">
      <c r="B103" s="116">
        <v>5</v>
      </c>
      <c r="C103" s="286" t="e">
        <f>VLOOKUP(CONCATENATE($B103,"  ",$C$98),$E$5:$O$87,3,FALSE)</f>
        <v>#N/A</v>
      </c>
      <c r="D103" s="287"/>
      <c r="E103" s="4" t="e">
        <f>VLOOKUP(CONCATENATE($B103,"  ",$C$98),$E$5:$O$87,4,FALSE)</f>
        <v>#N/A</v>
      </c>
      <c r="F103" s="268" t="e">
        <f>VLOOKUP(CONCATENATE($B103,"  ",$C$98),$E$5:$O$87,5,FALSE)</f>
        <v>#N/A</v>
      </c>
      <c r="G103" s="269"/>
      <c r="H103" s="110" t="e">
        <f>VLOOKUP(CONCATENATE($B103,"  ",$C$98),$E$5:$O$87,9,FALSE)</f>
        <v>#N/A</v>
      </c>
      <c r="I103" s="4" t="e">
        <f>VLOOKUP(CONCATENATE($B103,"  ",$C$98),$E$5:$O$87,2,FALSE)</f>
        <v>#N/A</v>
      </c>
      <c r="J103" s="4" t="e">
        <f>VLOOKUP(CONCATENATE($B103,"  ",$C$98),$E$5:$O$87,7,FALSE)</f>
        <v>#N/A</v>
      </c>
      <c r="K103" s="8"/>
      <c r="M103" s="9"/>
      <c r="N103"/>
      <c r="S103" s="1"/>
      <c r="T103"/>
    </row>
    <row r="104" spans="2:20" ht="12.75">
      <c r="B104" s="108"/>
      <c r="C104" s="272" t="s">
        <v>12</v>
      </c>
      <c r="D104" s="273">
        <f>COUNTIF($J$5:$J$95,C104)</f>
        <v>0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6">
        <v>1</v>
      </c>
      <c r="C105" s="286" t="e">
        <f>VLOOKUP(CONCATENATE($B105,"  ",$C$104),$E$5:$O$87,3,FALSE)</f>
        <v>#N/A</v>
      </c>
      <c r="D105" s="287"/>
      <c r="E105" s="4" t="e">
        <f>VLOOKUP(CONCATENATE($B105,"  ",$C$104),$E$5:$O$87,4,FALSE)</f>
        <v>#N/A</v>
      </c>
      <c r="F105" s="268" t="e">
        <f>VLOOKUP(CONCATENATE($B105,"  ",$C$104),$E$5:$O$87,5,FALSE)</f>
        <v>#N/A</v>
      </c>
      <c r="G105" s="269"/>
      <c r="H105" s="110" t="e">
        <f>VLOOKUP(CONCATENATE($B105,"  ",$C$104),$E$5:$O$87,9,FALSE)</f>
        <v>#N/A</v>
      </c>
      <c r="I105" s="4" t="e">
        <f>VLOOKUP(CONCATENATE($B105,"  ",$C$104),$E$5:$O$87,2,FALSE)</f>
        <v>#N/A</v>
      </c>
      <c r="J105" s="4" t="e">
        <f>VLOOKUP(CONCATENATE($B105,"  ",$C$104),$E$5:$O$87,7,FALSE)</f>
        <v>#N/A</v>
      </c>
      <c r="K105" s="8"/>
      <c r="M105" s="9"/>
      <c r="N105"/>
      <c r="S105" s="1"/>
      <c r="T105"/>
    </row>
    <row r="106" spans="2:20" ht="12.75">
      <c r="B106" s="116">
        <v>2</v>
      </c>
      <c r="C106" s="286" t="e">
        <f>VLOOKUP(CONCATENATE($B106,"  ",$C$104),$E$5:$O$87,3,FALSE)</f>
        <v>#N/A</v>
      </c>
      <c r="D106" s="287"/>
      <c r="E106" s="4" t="e">
        <f>VLOOKUP(CONCATENATE($B106,"  ",$C$104),$E$5:$O$87,4,FALSE)</f>
        <v>#N/A</v>
      </c>
      <c r="F106" s="268" t="e">
        <f>VLOOKUP(CONCATENATE($B106,"  ",$C$104),$E$5:$O$87,5,FALSE)</f>
        <v>#N/A</v>
      </c>
      <c r="G106" s="269"/>
      <c r="H106" s="110" t="e">
        <f>VLOOKUP(CONCATENATE($B106,"  ",$C$104),$E$5:$O$87,9,FALSE)</f>
        <v>#N/A</v>
      </c>
      <c r="I106" s="4" t="e">
        <f>VLOOKUP(CONCATENATE($B106,"  ",$C$104),$E$5:$O$87,2,FALSE)</f>
        <v>#N/A</v>
      </c>
      <c r="J106" s="4" t="e">
        <f>VLOOKUP(CONCATENATE($B106,"  ",$C$104),$E$5:$O$87,7,FALSE)</f>
        <v>#N/A</v>
      </c>
      <c r="K106" s="8"/>
      <c r="M106" s="9"/>
      <c r="N106"/>
      <c r="S106" s="1"/>
      <c r="T106"/>
    </row>
    <row r="107" spans="2:20" ht="12.75">
      <c r="B107" s="116">
        <v>3</v>
      </c>
      <c r="C107" s="286" t="e">
        <f>VLOOKUP(CONCATENATE($B107,"  ",$C$104),$E$5:$O$87,3,FALSE)</f>
        <v>#N/A</v>
      </c>
      <c r="D107" s="287"/>
      <c r="E107" s="4" t="e">
        <f>VLOOKUP(CONCATENATE($B107,"  ",$C$104),$E$5:$O$87,4,FALSE)</f>
        <v>#N/A</v>
      </c>
      <c r="F107" s="268" t="e">
        <f>VLOOKUP(CONCATENATE($B107,"  ",$C$104),$E$5:$O$87,5,FALSE)</f>
        <v>#N/A</v>
      </c>
      <c r="G107" s="269"/>
      <c r="H107" s="110" t="e">
        <f>VLOOKUP(CONCATENATE($B107,"  ",$C$104),$E$5:$O$87,9,FALSE)</f>
        <v>#N/A</v>
      </c>
      <c r="I107" s="4" t="e">
        <f>VLOOKUP(CONCATENATE($B107,"  ",$C$104),$E$5:$O$87,2,FALSE)</f>
        <v>#N/A</v>
      </c>
      <c r="J107" s="4" t="e">
        <f>VLOOKUP(CONCATENATE($B107,"  ",$C$104),$E$5:$O$87,7,FALSE)</f>
        <v>#N/A</v>
      </c>
      <c r="K107" s="8"/>
      <c r="M107" s="9"/>
      <c r="N107"/>
      <c r="S107" s="1"/>
      <c r="T107"/>
    </row>
    <row r="108" spans="2:20" ht="12.75">
      <c r="B108" s="116">
        <v>4</v>
      </c>
      <c r="C108" s="286" t="e">
        <f>VLOOKUP(CONCATENATE($B108,"  ",$C$104),$E$5:$O$87,3,FALSE)</f>
        <v>#N/A</v>
      </c>
      <c r="D108" s="287"/>
      <c r="E108" s="4" t="e">
        <f>VLOOKUP(CONCATENATE($B108,"  ",$C$104),$E$5:$O$87,4,FALSE)</f>
        <v>#N/A</v>
      </c>
      <c r="F108" s="268" t="e">
        <f>VLOOKUP(CONCATENATE($B108,"  ",$C$104),$E$5:$O$87,5,FALSE)</f>
        <v>#N/A</v>
      </c>
      <c r="G108" s="269"/>
      <c r="H108" s="110" t="e">
        <f>VLOOKUP(CONCATENATE($B108,"  ",$C$104),$E$5:$O$87,9,FALSE)</f>
        <v>#N/A</v>
      </c>
      <c r="I108" s="4" t="e">
        <f>VLOOKUP(CONCATENATE($B108,"  ",$C$104),$E$5:$O$87,2,FALSE)</f>
        <v>#N/A</v>
      </c>
      <c r="J108" s="4" t="e">
        <f>VLOOKUP(CONCATENATE($B108,"  ",$C$104),$E$5:$O$87,7,FALSE)</f>
        <v>#N/A</v>
      </c>
      <c r="M108" s="9"/>
      <c r="N108"/>
      <c r="S108" s="1"/>
      <c r="T108"/>
    </row>
    <row r="109" spans="2:20" ht="12.75">
      <c r="B109" s="116">
        <v>5</v>
      </c>
      <c r="C109" s="286" t="e">
        <f>VLOOKUP(CONCATENATE($B109,"  ",$C$104),$E$5:$O$87,3,FALSE)</f>
        <v>#N/A</v>
      </c>
      <c r="D109" s="287"/>
      <c r="E109" s="4" t="e">
        <f>VLOOKUP(CONCATENATE($B109,"  ",$C$104),$E$5:$O$87,4,FALSE)</f>
        <v>#N/A</v>
      </c>
      <c r="F109" s="268" t="e">
        <f>VLOOKUP(CONCATENATE($B109,"  ",$C$104),$E$5:$O$87,5,FALSE)</f>
        <v>#N/A</v>
      </c>
      <c r="G109" s="269"/>
      <c r="H109" s="110" t="e">
        <f>VLOOKUP(CONCATENATE($B109,"  ",$C$104),$E$5:$O$87,9,FALSE)</f>
        <v>#N/A</v>
      </c>
      <c r="I109" s="4" t="e">
        <f>VLOOKUP(CONCATENATE($B109,"  ",$C$104),$E$5:$O$87,2,FALSE)</f>
        <v>#N/A</v>
      </c>
      <c r="J109" s="4" t="e">
        <f>VLOOKUP(CONCATENATE($B109,"  ",$C$104),$E$5:$O$87,7,FALSE)</f>
        <v>#N/A</v>
      </c>
      <c r="K109" s="8"/>
      <c r="M109" s="9"/>
      <c r="N109"/>
      <c r="S109" s="1"/>
      <c r="T109"/>
    </row>
    <row r="110" spans="2:20" ht="12.75">
      <c r="B110" s="108"/>
      <c r="C110" s="272" t="s">
        <v>16</v>
      </c>
      <c r="D110" s="273">
        <f>COUNTIF($J$5:$J$95,C110)</f>
        <v>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6">
        <v>1</v>
      </c>
      <c r="C111" s="286" t="e">
        <f>VLOOKUP(CONCATENATE($B111,"  ",$C$110),$E$5:$O$87,3,FALSE)</f>
        <v>#N/A</v>
      </c>
      <c r="D111" s="287"/>
      <c r="E111" s="4" t="e">
        <f>VLOOKUP(CONCATENATE($B111,"  ",$C$110),$E$5:$O$87,4,FALSE)</f>
        <v>#N/A</v>
      </c>
      <c r="F111" s="268" t="e">
        <f>VLOOKUP(CONCATENATE($B111,"  ",$C$110),$E$5:$O$87,5,FALSE)</f>
        <v>#N/A</v>
      </c>
      <c r="G111" s="269"/>
      <c r="H111" s="110" t="e">
        <f>VLOOKUP(CONCATENATE($B111,"  ",$C$110),$E$5:$O$87,9,FALSE)</f>
        <v>#N/A</v>
      </c>
      <c r="I111" s="4" t="e">
        <f>VLOOKUP(CONCATENATE($B111,"  ",$C$110),$E$5:$O$87,2,FALSE)</f>
        <v>#N/A</v>
      </c>
      <c r="J111" s="4" t="e">
        <f>VLOOKUP(CONCATENATE($B111,"  ",$C$110),$E$5:$O$87,7,FALSE)</f>
        <v>#N/A</v>
      </c>
      <c r="K111" s="8"/>
      <c r="M111" s="9"/>
      <c r="N111"/>
      <c r="S111" s="1"/>
      <c r="T111"/>
    </row>
    <row r="112" spans="2:20" ht="12.75">
      <c r="B112" s="116">
        <v>2</v>
      </c>
      <c r="C112" s="286" t="e">
        <f>VLOOKUP(CONCATENATE($B112,"  ",$C$110),$E$5:$O$87,3,FALSE)</f>
        <v>#N/A</v>
      </c>
      <c r="D112" s="287"/>
      <c r="E112" s="4" t="e">
        <f>VLOOKUP(CONCATENATE($B112,"  ",$C$110),$E$5:$O$87,4,FALSE)</f>
        <v>#N/A</v>
      </c>
      <c r="F112" s="268" t="e">
        <f>VLOOKUP(CONCATENATE($B112,"  ",$C$110),$E$5:$O$87,5,FALSE)</f>
        <v>#N/A</v>
      </c>
      <c r="G112" s="269"/>
      <c r="H112" s="110" t="e">
        <f>VLOOKUP(CONCATENATE($B112,"  ",$C$110),$E$5:$O$87,9,FALSE)</f>
        <v>#N/A</v>
      </c>
      <c r="I112" s="4" t="e">
        <f>VLOOKUP(CONCATENATE($B112,"  ",$C$110),$E$5:$O$87,2,FALSE)</f>
        <v>#N/A</v>
      </c>
      <c r="J112" s="4" t="e">
        <f>VLOOKUP(CONCATENATE($B112,"  ",$C$110),$E$5:$O$87,7,FALSE)</f>
        <v>#N/A</v>
      </c>
      <c r="K112" s="8"/>
      <c r="M112" s="9"/>
      <c r="N112"/>
      <c r="S112" s="1"/>
      <c r="T112"/>
    </row>
    <row r="113" spans="2:20" ht="12.75">
      <c r="B113" s="116">
        <v>3</v>
      </c>
      <c r="C113" s="286" t="e">
        <f>VLOOKUP(CONCATENATE($B113,"  ",$C$110),$E$5:$O$87,3,FALSE)</f>
        <v>#N/A</v>
      </c>
      <c r="D113" s="287"/>
      <c r="E113" s="4" t="e">
        <f>VLOOKUP(CONCATENATE($B113,"  ",$C$110),$E$5:$O$87,4,FALSE)</f>
        <v>#N/A</v>
      </c>
      <c r="F113" s="268" t="e">
        <f>VLOOKUP(CONCATENATE($B113,"  ",$C$110),$E$5:$O$87,5,FALSE)</f>
        <v>#N/A</v>
      </c>
      <c r="G113" s="269"/>
      <c r="H113" s="110" t="e">
        <f>VLOOKUP(CONCATENATE($B113,"  ",$C$110),$E$5:$O$87,9,FALSE)</f>
        <v>#N/A</v>
      </c>
      <c r="I113" s="4" t="e">
        <f>VLOOKUP(CONCATENATE($B113,"  ",$C$110),$E$5:$O$87,2,FALSE)</f>
        <v>#N/A</v>
      </c>
      <c r="J113" s="4" t="e">
        <f>VLOOKUP(CONCATENATE($B113,"  ",$C$110),$E$5:$O$87,7,FALSE)</f>
        <v>#N/A</v>
      </c>
      <c r="K113" s="8"/>
      <c r="M113" s="9"/>
      <c r="N113"/>
      <c r="S113" s="1"/>
      <c r="T113"/>
    </row>
    <row r="114" spans="2:20" ht="12.75">
      <c r="B114" s="116">
        <v>4</v>
      </c>
      <c r="C114" s="286" t="e">
        <f>VLOOKUP(CONCATENATE($B114,"  ",$C$110),$E$5:$O$87,3,FALSE)</f>
        <v>#N/A</v>
      </c>
      <c r="D114" s="287"/>
      <c r="E114" s="4" t="e">
        <f>VLOOKUP(CONCATENATE($B114,"  ",$C$110),$E$5:$O$87,4,FALSE)</f>
        <v>#N/A</v>
      </c>
      <c r="F114" s="268" t="e">
        <f>VLOOKUP(CONCATENATE($B114,"  ",$C$110),$E$5:$O$87,5,FALSE)</f>
        <v>#N/A</v>
      </c>
      <c r="G114" s="269"/>
      <c r="H114" s="110" t="e">
        <f>VLOOKUP(CONCATENATE($B114,"  ",$C$110),$E$5:$O$87,9,FALSE)</f>
        <v>#N/A</v>
      </c>
      <c r="I114" s="4" t="e">
        <f>VLOOKUP(CONCATENATE($B114,"  ",$C$110),$E$5:$O$87,2,FALSE)</f>
        <v>#N/A</v>
      </c>
      <c r="J114" s="4" t="e">
        <f>VLOOKUP(CONCATENATE($B114,"  ",$C$110),$E$5:$O$87,7,FALSE)</f>
        <v>#N/A</v>
      </c>
      <c r="M114" s="9"/>
      <c r="N114"/>
      <c r="S114" s="1"/>
      <c r="T114"/>
    </row>
    <row r="115" spans="2:20" ht="12.75">
      <c r="B115" s="116">
        <v>5</v>
      </c>
      <c r="C115" s="286" t="e">
        <f>VLOOKUP(CONCATENATE($B115,"  ",$C$110),$E$5:$O$87,3,FALSE)</f>
        <v>#N/A</v>
      </c>
      <c r="D115" s="287"/>
      <c r="E115" s="4" t="e">
        <f>VLOOKUP(CONCATENATE($B115,"  ",$C$110),$E$5:$O$87,4,FALSE)</f>
        <v>#N/A</v>
      </c>
      <c r="F115" s="268" t="e">
        <f>VLOOKUP(CONCATENATE($B115,"  ",$C$110),$E$5:$O$87,5,FALSE)</f>
        <v>#N/A</v>
      </c>
      <c r="G115" s="269"/>
      <c r="H115" s="110" t="e">
        <f>VLOOKUP(CONCATENATE($B115,"  ",$C$110),$E$5:$O$87,9,FALSE)</f>
        <v>#N/A</v>
      </c>
      <c r="I115" s="4" t="e">
        <f>VLOOKUP(CONCATENATE($B115,"  ",$C$110),$E$5:$O$87,2,FALSE)</f>
        <v>#N/A</v>
      </c>
      <c r="J115" s="4" t="e">
        <f>VLOOKUP(CONCATENATE($B115,"  ",$C$110),$E$5:$O$87,7,FALSE)</f>
        <v>#N/A</v>
      </c>
      <c r="K115" s="8"/>
      <c r="M115" s="9"/>
      <c r="N115"/>
      <c r="S115" s="1"/>
      <c r="T115"/>
    </row>
    <row r="116" spans="2:20" ht="12.75">
      <c r="B116" s="108"/>
      <c r="C116" s="272" t="s">
        <v>62</v>
      </c>
      <c r="D116" s="273">
        <f>COUNTIF($J$5:$J$95,C116)</f>
        <v>0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6">
        <v>1</v>
      </c>
      <c r="C117" s="286" t="e">
        <f>VLOOKUP(CONCATENATE($B117,"  ",$C$116),$E$5:$O$87,3,FALSE)</f>
        <v>#N/A</v>
      </c>
      <c r="D117" s="287"/>
      <c r="E117" s="4" t="e">
        <f>VLOOKUP(CONCATENATE($B117,"  ",$C$116),$E$5:$O$87,4,FALSE)</f>
        <v>#N/A</v>
      </c>
      <c r="F117" s="268" t="e">
        <f>VLOOKUP(CONCATENATE($B117,"  ",$C$116),$E$5:$O$87,5,FALSE)</f>
        <v>#N/A</v>
      </c>
      <c r="G117" s="269"/>
      <c r="H117" s="110" t="e">
        <f>VLOOKUP(CONCATENATE($B117,"  ",$C$116),$E$5:$O$87,9,FALSE)</f>
        <v>#N/A</v>
      </c>
      <c r="I117" s="258" t="e">
        <f>VLOOKUP(CONCATENATE($B117,"  ",$C$116),$E$5:$O$87,2,FALSE)</f>
        <v>#N/A</v>
      </c>
      <c r="J117" s="4" t="e">
        <f>VLOOKUP(CONCATENATE($B117,"  ",$C$116),$E$5:$O$87,7,FALSE)</f>
        <v>#N/A</v>
      </c>
      <c r="K117" s="8"/>
      <c r="M117" s="9"/>
      <c r="N117"/>
      <c r="S117" s="1"/>
      <c r="T117"/>
    </row>
    <row r="118" spans="2:20" ht="12.75">
      <c r="B118" s="116">
        <v>2</v>
      </c>
      <c r="C118" s="286" t="e">
        <f>VLOOKUP(CONCATENATE($B118,"  ",$C$116),$E$5:$O$87,3,FALSE)</f>
        <v>#N/A</v>
      </c>
      <c r="D118" s="287"/>
      <c r="E118" s="4" t="e">
        <f>VLOOKUP(CONCATENATE($B118,"  ",$C$116),$E$5:$O$87,4,FALSE)</f>
        <v>#N/A</v>
      </c>
      <c r="F118" s="268" t="e">
        <f>VLOOKUP(CONCATENATE($B118,"  ",$C$116),$E$5:$O$87,5,FALSE)</f>
        <v>#N/A</v>
      </c>
      <c r="G118" s="269"/>
      <c r="H118" s="110" t="e">
        <f>VLOOKUP(CONCATENATE($B118,"  ",$C$116),$E$5:$O$87,9,FALSE)</f>
        <v>#N/A</v>
      </c>
      <c r="I118" s="258" t="e">
        <f>VLOOKUP(CONCATENATE($B118,"  ",$C$116),$E$5:$O$87,2,FALSE)</f>
        <v>#N/A</v>
      </c>
      <c r="J118" s="4" t="e">
        <f>VLOOKUP(CONCATENATE($B118,"  ",$C$116),$E$5:$O$87,7,FALSE)</f>
        <v>#N/A</v>
      </c>
      <c r="K118" s="8"/>
      <c r="M118" s="9"/>
      <c r="N118"/>
      <c r="S118" s="1"/>
      <c r="T118"/>
    </row>
    <row r="119" spans="2:20" ht="12.75">
      <c r="B119" s="116">
        <v>3</v>
      </c>
      <c r="C119" s="286" t="e">
        <f>VLOOKUP(CONCATENATE($B119,"  ",$C$116),$E$5:$O$87,3,FALSE)</f>
        <v>#N/A</v>
      </c>
      <c r="D119" s="287"/>
      <c r="E119" s="4" t="e">
        <f>VLOOKUP(CONCATENATE($B119,"  ",$C$116),$E$5:$O$87,4,FALSE)</f>
        <v>#N/A</v>
      </c>
      <c r="F119" s="268" t="e">
        <f>VLOOKUP(CONCATENATE($B119,"  ",$C$116),$E$5:$O$87,5,FALSE)</f>
        <v>#N/A</v>
      </c>
      <c r="G119" s="269"/>
      <c r="H119" s="110" t="e">
        <f>VLOOKUP(CONCATENATE($B119,"  ",$C$116),$E$5:$O$87,9,FALSE)</f>
        <v>#N/A</v>
      </c>
      <c r="I119" s="258" t="e">
        <f>VLOOKUP(CONCATENATE($B119,"  ",$C$116),$E$5:$O$87,2,FALSE)</f>
        <v>#N/A</v>
      </c>
      <c r="J119" s="4" t="e">
        <f>VLOOKUP(CONCATENATE($B119,"  ",$C$116),$E$5:$O$87,7,FALSE)</f>
        <v>#N/A</v>
      </c>
      <c r="K119" s="8"/>
      <c r="M119" s="9"/>
      <c r="N119"/>
      <c r="S119" s="1"/>
      <c r="T119"/>
    </row>
    <row r="120" spans="2:20" ht="12.75">
      <c r="B120" s="116">
        <v>4</v>
      </c>
      <c r="C120" s="286" t="e">
        <f>VLOOKUP(CONCATENATE($B120,"  ",$C$116),$E$5:$O$87,3,FALSE)</f>
        <v>#N/A</v>
      </c>
      <c r="D120" s="287"/>
      <c r="E120" s="4" t="e">
        <f>VLOOKUP(CONCATENATE($B120,"  ",$C$116),$E$5:$O$87,4,FALSE)</f>
        <v>#N/A</v>
      </c>
      <c r="F120" s="268" t="e">
        <f>VLOOKUP(CONCATENATE($B120,"  ",$C$116),$E$5:$O$87,5,FALSE)</f>
        <v>#N/A</v>
      </c>
      <c r="G120" s="269"/>
      <c r="H120" s="110" t="e">
        <f>VLOOKUP(CONCATENATE($B120,"  ",$C$116),$E$5:$O$87,9,FALSE)</f>
        <v>#N/A</v>
      </c>
      <c r="I120" s="258" t="e">
        <f>VLOOKUP(CONCATENATE($B120,"  ",$C$116),$E$5:$O$87,2,FALSE)</f>
        <v>#N/A</v>
      </c>
      <c r="J120" s="4" t="e">
        <f>VLOOKUP(CONCATENATE($B120,"  ",$C$116),$E$5:$O$87,7,FALSE)</f>
        <v>#N/A</v>
      </c>
      <c r="M120" s="9"/>
      <c r="N120"/>
      <c r="S120" s="1"/>
      <c r="T120"/>
    </row>
    <row r="121" spans="2:20" ht="12.75">
      <c r="B121" s="116">
        <v>5</v>
      </c>
      <c r="C121" s="286" t="e">
        <f>VLOOKUP(CONCATENATE($B121,"  ",$C$116),$E$5:$O$87,3,FALSE)</f>
        <v>#N/A</v>
      </c>
      <c r="D121" s="287"/>
      <c r="E121" s="4" t="e">
        <f>VLOOKUP(CONCATENATE($B121,"  ",$C$116),$E$5:$O$87,4,FALSE)</f>
        <v>#N/A</v>
      </c>
      <c r="F121" s="268" t="e">
        <f>VLOOKUP(CONCATENATE($B121,"  ",$C$116),$E$5:$O$87,5,FALSE)</f>
        <v>#N/A</v>
      </c>
      <c r="G121" s="269"/>
      <c r="H121" s="110" t="e">
        <f>VLOOKUP(CONCATENATE($B121,"  ",$C$116),$E$5:$O$87,9,FALSE)</f>
        <v>#N/A</v>
      </c>
      <c r="I121" s="258" t="e">
        <f>VLOOKUP(CONCATENATE($B121,"  ",$C$116),$E$5:$O$87,2,FALSE)</f>
        <v>#N/A</v>
      </c>
      <c r="J121" s="4" t="e">
        <f>VLOOKUP(CONCATENATE($B121,"  ",$C$116),$E$5:$O$87,7,FALSE)</f>
        <v>#N/A</v>
      </c>
      <c r="K121" s="8"/>
      <c r="M121" s="9"/>
      <c r="N121"/>
      <c r="S121" s="1"/>
      <c r="T121"/>
    </row>
    <row r="122" spans="2:20" ht="12.75">
      <c r="B122" s="108"/>
      <c r="C122" s="272" t="s">
        <v>17</v>
      </c>
      <c r="D122" s="273">
        <f>COUNTIF($J$5:$J$95,C122)</f>
        <v>0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6">
        <v>1</v>
      </c>
      <c r="C123" s="286" t="e">
        <f>VLOOKUP(CONCATENATE($B123,"  ",$C$122),$E$5:$O$87,3,FALSE)</f>
        <v>#N/A</v>
      </c>
      <c r="D123" s="287"/>
      <c r="E123" s="4" t="e">
        <f>VLOOKUP(CONCATENATE($B123,"  ",$C$122),$E$5:$O$87,4,FALSE)</f>
        <v>#N/A</v>
      </c>
      <c r="F123" s="268" t="e">
        <f>VLOOKUP(CONCATENATE($B123,"  ",$C$122),$E$5:$O$87,5,FALSE)</f>
        <v>#N/A</v>
      </c>
      <c r="G123" s="269"/>
      <c r="H123" s="110" t="e">
        <f>VLOOKUP(CONCATENATE($B123,"  ",$C$122),$E$5:$O$87,9,FALSE)</f>
        <v>#N/A</v>
      </c>
      <c r="I123" s="258" t="e">
        <f>VLOOKUP(CONCATENATE($B123,"  ",$C$122),$E$5:$O$87,2,FALSE)</f>
        <v>#N/A</v>
      </c>
      <c r="J123" s="4" t="e">
        <f>VLOOKUP(CONCATENATE($B123,"  ",$C$122),$E$5:$O$87,7,FALSE)</f>
        <v>#N/A</v>
      </c>
      <c r="K123" s="8"/>
      <c r="M123" s="9"/>
      <c r="N123"/>
      <c r="S123" s="1"/>
      <c r="T123"/>
    </row>
    <row r="124" spans="2:20" ht="12.75">
      <c r="B124" s="116">
        <v>2</v>
      </c>
      <c r="C124" s="286" t="e">
        <f>VLOOKUP(CONCATENATE($B124,"  ",$C$122),$E$5:$O$87,3,FALSE)</f>
        <v>#N/A</v>
      </c>
      <c r="D124" s="287"/>
      <c r="E124" s="4" t="e">
        <f>VLOOKUP(CONCATENATE($B124,"  ",$C$122),$E$5:$O$87,4,FALSE)</f>
        <v>#N/A</v>
      </c>
      <c r="F124" s="268" t="e">
        <f>VLOOKUP(CONCATENATE($B124,"  ",$C$122),$E$5:$O$87,5,FALSE)</f>
        <v>#N/A</v>
      </c>
      <c r="G124" s="269"/>
      <c r="H124" s="110" t="e">
        <f>VLOOKUP(CONCATENATE($B124,"  ",$C$122),$E$5:$O$87,9,FALSE)</f>
        <v>#N/A</v>
      </c>
      <c r="I124" s="258" t="e">
        <f>VLOOKUP(CONCATENATE($B124,"  ",$C$122),$E$5:$O$87,2,FALSE)</f>
        <v>#N/A</v>
      </c>
      <c r="J124" s="4" t="e">
        <f>VLOOKUP(CONCATENATE($B124,"  ",$C$122),$E$5:$O$87,7,FALSE)</f>
        <v>#N/A</v>
      </c>
      <c r="K124" s="8"/>
      <c r="M124" s="9"/>
      <c r="N124"/>
      <c r="S124" s="1"/>
      <c r="T124"/>
    </row>
    <row r="125" spans="2:20" ht="12.75">
      <c r="B125" s="116">
        <v>3</v>
      </c>
      <c r="C125" s="286" t="e">
        <f>VLOOKUP(CONCATENATE($B125,"  ",$C$122),$E$5:$O$87,3,FALSE)</f>
        <v>#N/A</v>
      </c>
      <c r="D125" s="287"/>
      <c r="E125" s="4" t="e">
        <f>VLOOKUP(CONCATENATE($B125,"  ",$C$122),$E$5:$O$87,4,FALSE)</f>
        <v>#N/A</v>
      </c>
      <c r="F125" s="268" t="e">
        <f>VLOOKUP(CONCATENATE($B125,"  ",$C$122),$E$5:$O$87,5,FALSE)</f>
        <v>#N/A</v>
      </c>
      <c r="G125" s="269"/>
      <c r="H125" s="110" t="e">
        <f>VLOOKUP(CONCATENATE($B125,"  ",$C$122),$E$5:$O$87,9,FALSE)</f>
        <v>#N/A</v>
      </c>
      <c r="I125" s="258" t="e">
        <f>VLOOKUP(CONCATENATE($B125,"  ",$C$122),$E$5:$O$87,2,FALSE)</f>
        <v>#N/A</v>
      </c>
      <c r="J125" s="4" t="e">
        <f>VLOOKUP(CONCATENATE($B125,"  ",$C$122),$E$5:$O$87,7,FALSE)</f>
        <v>#N/A</v>
      </c>
      <c r="K125" s="8"/>
      <c r="M125" s="9"/>
      <c r="N125"/>
      <c r="S125" s="1"/>
      <c r="T125"/>
    </row>
    <row r="126" spans="2:20" ht="12.75">
      <c r="B126" s="116">
        <v>4</v>
      </c>
      <c r="C126" s="286" t="e">
        <f>VLOOKUP(CONCATENATE($B126,"  ",$C$122),$E$5:$O$87,3,FALSE)</f>
        <v>#N/A</v>
      </c>
      <c r="D126" s="287"/>
      <c r="E126" s="4" t="e">
        <f>VLOOKUP(CONCATENATE($B126,"  ",$C$122),$E$5:$O$87,4,FALSE)</f>
        <v>#N/A</v>
      </c>
      <c r="F126" s="268" t="e">
        <f>VLOOKUP(CONCATENATE($B126,"  ",$C$122),$E$5:$O$87,5,FALSE)</f>
        <v>#N/A</v>
      </c>
      <c r="G126" s="269"/>
      <c r="H126" s="110" t="e">
        <f>VLOOKUP(CONCATENATE($B126,"  ",$C$122),$E$5:$O$87,9,FALSE)</f>
        <v>#N/A</v>
      </c>
      <c r="I126" s="258" t="e">
        <f>VLOOKUP(CONCATENATE($B126,"  ",$C$122),$E$5:$O$87,2,FALSE)</f>
        <v>#N/A</v>
      </c>
      <c r="J126" s="4" t="e">
        <f>VLOOKUP(CONCATENATE($B126,"  ",$C$122),$E$5:$O$87,7,FALSE)</f>
        <v>#N/A</v>
      </c>
      <c r="M126" s="9"/>
      <c r="N126"/>
      <c r="S126" s="1"/>
      <c r="T126"/>
    </row>
    <row r="127" spans="2:20" ht="12.75">
      <c r="B127" s="116">
        <v>5</v>
      </c>
      <c r="C127" s="286" t="e">
        <f>VLOOKUP(CONCATENATE($B127,"  ",$C$122),$E$5:$O$87,3,FALSE)</f>
        <v>#N/A</v>
      </c>
      <c r="D127" s="287"/>
      <c r="E127" s="4" t="e">
        <f>VLOOKUP(CONCATENATE($B127,"  ",$C$122),$E$5:$O$87,4,FALSE)</f>
        <v>#N/A</v>
      </c>
      <c r="F127" s="268" t="e">
        <f>VLOOKUP(CONCATENATE($B127,"  ",$C$122),$E$5:$O$87,5,FALSE)</f>
        <v>#N/A</v>
      </c>
      <c r="G127" s="269"/>
      <c r="H127" s="110" t="e">
        <f>VLOOKUP(CONCATENATE($B127,"  ",$C$122),$E$5:$O$87,9,FALSE)</f>
        <v>#N/A</v>
      </c>
      <c r="I127" s="258" t="e">
        <f>VLOOKUP(CONCATENATE($B127,"  ",$C$122),$E$5:$O$87,2,FALSE)</f>
        <v>#N/A</v>
      </c>
      <c r="J127" s="4" t="e">
        <f>VLOOKUP(CONCATENATE($B127,"  ",$C$122),$E$5:$O$87,7,FALSE)</f>
        <v>#N/A</v>
      </c>
      <c r="K127" s="8"/>
      <c r="M127" s="9"/>
      <c r="N127"/>
      <c r="S127" s="1"/>
      <c r="T127"/>
    </row>
    <row r="128" spans="2:20" ht="12.75">
      <c r="B128" s="108"/>
      <c r="C128" s="272" t="s">
        <v>525</v>
      </c>
      <c r="D128" s="273">
        <f>COUNTIF($J$5:$J$95,C128)</f>
        <v>0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6">
        <v>1</v>
      </c>
      <c r="C129" s="286" t="e">
        <f>VLOOKUP(CONCATENATE($B129,"  ",$C$128),$E$5:$O$87,3,FALSE)</f>
        <v>#N/A</v>
      </c>
      <c r="D129" s="287"/>
      <c r="E129" s="4" t="e">
        <f>VLOOKUP(CONCATENATE($B129,"  ",$C$128),$E$5:$O$87,4,FALSE)</f>
        <v>#N/A</v>
      </c>
      <c r="F129" s="268" t="e">
        <f>VLOOKUP(CONCATENATE($B129,"  ",$C$128),$E$5:$O$87,5,FALSE)</f>
        <v>#N/A</v>
      </c>
      <c r="G129" s="269"/>
      <c r="H129" s="110" t="e">
        <f>VLOOKUP(CONCATENATE($B129,"  ",$C$128),$E$5:$O$87,9,FALSE)</f>
        <v>#N/A</v>
      </c>
      <c r="I129" s="258" t="e">
        <f>VLOOKUP(CONCATENATE($B129,"  ",$C$128),$E$5:$O$87,2,FALSE)</f>
        <v>#N/A</v>
      </c>
      <c r="J129" s="4" t="e">
        <f>VLOOKUP(CONCATENATE($B129,"  ",$C$128),$E$5:$O$87,7,FALSE)</f>
        <v>#N/A</v>
      </c>
      <c r="K129" s="8"/>
      <c r="M129" s="9"/>
      <c r="N129"/>
      <c r="S129" s="1"/>
      <c r="T129"/>
    </row>
    <row r="130" spans="2:20" ht="12.75">
      <c r="B130" s="116">
        <v>2</v>
      </c>
      <c r="C130" s="286" t="e">
        <f>VLOOKUP(CONCATENATE($B130,"  ",$C$128),$E$5:$O$87,3,FALSE)</f>
        <v>#N/A</v>
      </c>
      <c r="D130" s="287"/>
      <c r="E130" s="4" t="e">
        <f>VLOOKUP(CONCATENATE($B130,"  ",$C$128),$E$5:$O$87,4,FALSE)</f>
        <v>#N/A</v>
      </c>
      <c r="F130" s="268" t="e">
        <f>VLOOKUP(CONCATENATE($B130,"  ",$C$128),$E$5:$O$87,5,FALSE)</f>
        <v>#N/A</v>
      </c>
      <c r="G130" s="269"/>
      <c r="H130" s="110" t="e">
        <f>VLOOKUP(CONCATENATE($B130,"  ",$C$128),$E$5:$O$87,9,FALSE)</f>
        <v>#N/A</v>
      </c>
      <c r="I130" s="258" t="e">
        <f>VLOOKUP(CONCATENATE($B130,"  ",$C$128),$E$5:$O$87,2,FALSE)</f>
        <v>#N/A</v>
      </c>
      <c r="J130" s="4" t="e">
        <f>VLOOKUP(CONCATENATE($B130,"  ",$C$128),$E$5:$O$87,7,FALSE)</f>
        <v>#N/A</v>
      </c>
      <c r="K130" s="8"/>
      <c r="M130" s="9"/>
      <c r="N130"/>
      <c r="S130" s="1"/>
      <c r="T130"/>
    </row>
    <row r="131" spans="2:20" ht="12.75">
      <c r="B131" s="116">
        <v>3</v>
      </c>
      <c r="C131" s="286" t="e">
        <f>VLOOKUP(CONCATENATE($B131,"  ",$C$128),$E$5:$O$87,3,FALSE)</f>
        <v>#N/A</v>
      </c>
      <c r="D131" s="287"/>
      <c r="E131" s="4" t="e">
        <f>VLOOKUP(CONCATENATE($B131,"  ",$C$128),$E$5:$O$87,4,FALSE)</f>
        <v>#N/A</v>
      </c>
      <c r="F131" s="268" t="e">
        <f>VLOOKUP(CONCATENATE($B131,"  ",$C$128),$E$5:$O$87,5,FALSE)</f>
        <v>#N/A</v>
      </c>
      <c r="G131" s="269"/>
      <c r="H131" s="110" t="e">
        <f>VLOOKUP(CONCATENATE($B131,"  ",$C$128),$E$5:$O$87,9,FALSE)</f>
        <v>#N/A</v>
      </c>
      <c r="I131" s="258" t="e">
        <f>VLOOKUP(CONCATENATE($B131,"  ",$C$128),$E$5:$O$87,2,FALSE)</f>
        <v>#N/A</v>
      </c>
      <c r="J131" s="4" t="e">
        <f>VLOOKUP(CONCATENATE($B131,"  ",$C$128),$E$5:$O$87,7,FALSE)</f>
        <v>#N/A</v>
      </c>
      <c r="K131" s="8"/>
      <c r="M131" s="9"/>
      <c r="N131"/>
      <c r="S131" s="1"/>
      <c r="T131"/>
    </row>
    <row r="132" spans="2:10" ht="12.75">
      <c r="B132" s="116">
        <v>4</v>
      </c>
      <c r="C132" s="286" t="e">
        <f>VLOOKUP(CONCATENATE($B132,"  ",$C$128),$E$5:$O$87,3,FALSE)</f>
        <v>#N/A</v>
      </c>
      <c r="D132" s="287"/>
      <c r="E132" s="4" t="e">
        <f>VLOOKUP(CONCATENATE($B132,"  ",$C$128),$E$5:$O$87,4,FALSE)</f>
        <v>#N/A</v>
      </c>
      <c r="F132" s="268" t="e">
        <f>VLOOKUP(CONCATENATE($B132,"  ",$C$128),$E$5:$O$87,5,FALSE)</f>
        <v>#N/A</v>
      </c>
      <c r="G132" s="269"/>
      <c r="H132" s="110" t="e">
        <f>VLOOKUP(CONCATENATE($B132,"  ",$C$128),$E$5:$O$87,9,FALSE)</f>
        <v>#N/A</v>
      </c>
      <c r="I132" s="258" t="e">
        <f>VLOOKUP(CONCATENATE($B132,"  ",$C$128),$E$5:$O$87,2,FALSE)</f>
        <v>#N/A</v>
      </c>
      <c r="J132" s="4" t="e">
        <f>VLOOKUP(CONCATENATE($B132,"  ",$C$128),$E$5:$O$87,7,FALSE)</f>
        <v>#N/A</v>
      </c>
    </row>
    <row r="133" spans="2:10" ht="12.75">
      <c r="B133" s="116">
        <v>5</v>
      </c>
      <c r="C133" s="286" t="e">
        <f>VLOOKUP(CONCATENATE($B133,"  ",$C$128),$E$5:$O$87,3,FALSE)</f>
        <v>#N/A</v>
      </c>
      <c r="D133" s="287"/>
      <c r="E133" s="4" t="e">
        <f>VLOOKUP(CONCATENATE($B133,"  ",$C$128),$E$5:$O$87,4,FALSE)</f>
        <v>#N/A</v>
      </c>
      <c r="F133" s="268" t="e">
        <f>VLOOKUP(CONCATENATE($B133,"  ",$C$128),$E$5:$O$87,5,FALSE)</f>
        <v>#N/A</v>
      </c>
      <c r="G133" s="269"/>
      <c r="H133" s="110" t="e">
        <f>VLOOKUP(CONCATENATE($B133,"  ",$C$128),$E$5:$O$87,9,FALSE)</f>
        <v>#N/A</v>
      </c>
      <c r="I133" s="258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8"/>
      <c r="C134" s="109" t="s">
        <v>61</v>
      </c>
      <c r="D134" s="117">
        <f>Startovka!A293</f>
        <v>75</v>
      </c>
      <c r="F134" s="9"/>
      <c r="G134" s="9"/>
      <c r="J134" s="2"/>
    </row>
    <row r="135" spans="2:10" ht="12.75">
      <c r="B135" s="116">
        <v>1</v>
      </c>
      <c r="C135" s="286" t="e">
        <f>G5</f>
        <v>#N/A</v>
      </c>
      <c r="D135" s="287"/>
      <c r="E135" s="4" t="e">
        <f aca="true" t="shared" si="21" ref="E135:F139">H5</f>
        <v>#N/A</v>
      </c>
      <c r="F135" s="268" t="e">
        <f t="shared" si="21"/>
        <v>#N/A</v>
      </c>
      <c r="G135" s="269"/>
      <c r="H135" s="110">
        <f>M5</f>
        <v>0</v>
      </c>
      <c r="I135" s="258" t="e">
        <f aca="true" t="shared" si="22" ref="I135:J139">J5</f>
        <v>#N/A</v>
      </c>
      <c r="J135" s="4">
        <f t="shared" si="22"/>
        <v>19</v>
      </c>
    </row>
    <row r="136" spans="2:10" ht="12.75">
      <c r="B136" s="116">
        <v>2</v>
      </c>
      <c r="C136" s="286" t="e">
        <f>G6</f>
        <v>#N/A</v>
      </c>
      <c r="D136" s="287"/>
      <c r="E136" s="4" t="e">
        <f t="shared" si="21"/>
        <v>#N/A</v>
      </c>
      <c r="F136" s="268" t="e">
        <f t="shared" si="21"/>
        <v>#N/A</v>
      </c>
      <c r="G136" s="269"/>
      <c r="H136" s="110">
        <f>M6</f>
        <v>0</v>
      </c>
      <c r="I136" s="258" t="e">
        <f t="shared" si="22"/>
        <v>#N/A</v>
      </c>
      <c r="J136" s="4">
        <f t="shared" si="22"/>
        <v>20</v>
      </c>
    </row>
    <row r="137" spans="2:10" ht="12.75">
      <c r="B137" s="116">
        <v>3</v>
      </c>
      <c r="C137" s="286" t="e">
        <f>G7</f>
        <v>#N/A</v>
      </c>
      <c r="D137" s="287"/>
      <c r="E137" s="4" t="e">
        <f t="shared" si="21"/>
        <v>#N/A</v>
      </c>
      <c r="F137" s="268" t="e">
        <f t="shared" si="21"/>
        <v>#N/A</v>
      </c>
      <c r="G137" s="269"/>
      <c r="H137" s="110">
        <f>M7</f>
        <v>0</v>
      </c>
      <c r="I137" s="258" t="e">
        <f t="shared" si="22"/>
        <v>#N/A</v>
      </c>
      <c r="J137" s="4">
        <f t="shared" si="22"/>
        <v>21</v>
      </c>
    </row>
    <row r="138" spans="2:10" ht="12.75">
      <c r="B138" s="116">
        <v>4</v>
      </c>
      <c r="C138" s="286" t="e">
        <f>G8</f>
        <v>#N/A</v>
      </c>
      <c r="D138" s="287"/>
      <c r="E138" s="4" t="e">
        <f t="shared" si="21"/>
        <v>#N/A</v>
      </c>
      <c r="F138" s="268" t="e">
        <f t="shared" si="21"/>
        <v>#N/A</v>
      </c>
      <c r="G138" s="269"/>
      <c r="H138" s="110">
        <f>M8</f>
        <v>0</v>
      </c>
      <c r="I138" s="258" t="e">
        <f t="shared" si="22"/>
        <v>#N/A</v>
      </c>
      <c r="J138" s="4">
        <f t="shared" si="22"/>
        <v>0</v>
      </c>
    </row>
    <row r="139" spans="2:10" ht="12.75">
      <c r="B139" s="116">
        <v>5</v>
      </c>
      <c r="C139" s="286" t="e">
        <f>G9</f>
        <v>#N/A</v>
      </c>
      <c r="D139" s="287"/>
      <c r="E139" s="4" t="e">
        <f t="shared" si="21"/>
        <v>#N/A</v>
      </c>
      <c r="F139" s="268" t="e">
        <f t="shared" si="21"/>
        <v>#N/A</v>
      </c>
      <c r="G139" s="269"/>
      <c r="H139" s="110">
        <f>M9</f>
        <v>0</v>
      </c>
      <c r="I139" s="258" t="e">
        <f t="shared" si="22"/>
        <v>#N/A</v>
      </c>
      <c r="J139" s="4">
        <f t="shared" si="22"/>
        <v>0</v>
      </c>
    </row>
  </sheetData>
  <sheetProtection/>
  <mergeCells count="49">
    <mergeCell ref="C93:D93"/>
    <mergeCell ref="F93:G93"/>
    <mergeCell ref="F1:O1"/>
    <mergeCell ref="F2:O2"/>
    <mergeCell ref="B90:J90"/>
    <mergeCell ref="B91:J91"/>
    <mergeCell ref="C97:D97"/>
    <mergeCell ref="F97:G97"/>
    <mergeCell ref="C94:D94"/>
    <mergeCell ref="F94:G94"/>
    <mergeCell ref="C95:D95"/>
    <mergeCell ref="F95:G95"/>
    <mergeCell ref="C96:D96"/>
    <mergeCell ref="F96:G96"/>
    <mergeCell ref="C111:D111"/>
    <mergeCell ref="C112:D112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09:D109"/>
    <mergeCell ref="C125:D125"/>
    <mergeCell ref="C126:D126"/>
    <mergeCell ref="C113:D113"/>
    <mergeCell ref="C114:D114"/>
    <mergeCell ref="C115:D115"/>
    <mergeCell ref="C117:D117"/>
    <mergeCell ref="C118:D118"/>
    <mergeCell ref="C119:D119"/>
    <mergeCell ref="C120:D120"/>
    <mergeCell ref="C121:D121"/>
    <mergeCell ref="C123:D123"/>
    <mergeCell ref="C124:D124"/>
    <mergeCell ref="C127:D127"/>
    <mergeCell ref="C129:D129"/>
    <mergeCell ref="C130:D130"/>
    <mergeCell ref="C131:D131"/>
    <mergeCell ref="C139:D139"/>
    <mergeCell ref="C132:D132"/>
    <mergeCell ref="C133:D133"/>
    <mergeCell ref="C135:D135"/>
    <mergeCell ref="C136:D136"/>
    <mergeCell ref="C137:D137"/>
    <mergeCell ref="C138:D138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/>
  <dimension ref="A1:AB337"/>
  <sheetViews>
    <sheetView zoomScalePageLayoutView="0" workbookViewId="0" topLeftCell="A1">
      <selection activeCell="P171" sqref="P171"/>
    </sheetView>
  </sheetViews>
  <sheetFormatPr defaultColWidth="9.125" defaultRowHeight="12.75"/>
  <cols>
    <col min="1" max="1" width="3.50390625" style="13" bestFit="1" customWidth="1"/>
    <col min="2" max="2" width="21.50390625" style="13" customWidth="1"/>
    <col min="3" max="4" width="5.00390625" style="13" customWidth="1"/>
    <col min="5" max="5" width="19.125" style="13" customWidth="1"/>
    <col min="6" max="11" width="5.00390625" style="13" customWidth="1"/>
    <col min="12" max="14" width="5.125" style="13" customWidth="1"/>
    <col min="15" max="15" width="4.50390625" style="13" customWidth="1"/>
    <col min="16" max="16" width="19.625" style="13" customWidth="1"/>
    <col min="17" max="17" width="4.50390625" style="13" customWidth="1"/>
    <col min="18" max="18" width="2.375" style="13" customWidth="1"/>
    <col min="19" max="19" width="4.875" style="13" bestFit="1" customWidth="1"/>
    <col min="20" max="20" width="11.375" style="13" customWidth="1"/>
    <col min="21" max="21" width="9.125" style="238" customWidth="1"/>
    <col min="22" max="22" width="22.50390625" style="239" customWidth="1"/>
    <col min="23" max="23" width="5.125" style="238" customWidth="1"/>
    <col min="24" max="24" width="4.50390625" style="238" customWidth="1"/>
    <col min="25" max="26" width="9.125" style="240" customWidth="1"/>
    <col min="27" max="27" width="12.375" style="240" customWidth="1"/>
    <col min="28" max="28" width="9.125" style="240" customWidth="1"/>
    <col min="29" max="16384" width="9.125" style="13" customWidth="1"/>
  </cols>
  <sheetData>
    <row r="1" spans="1:14" ht="15" customHeight="1" thickBot="1">
      <c r="A1" s="291" t="s">
        <v>527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3" ht="15" customHeight="1" thickBot="1">
      <c r="A2" s="12"/>
      <c r="B2" s="12"/>
      <c r="C2" s="12"/>
      <c r="D2" s="12"/>
      <c r="E2" s="12"/>
      <c r="F2" s="288" t="s">
        <v>49</v>
      </c>
      <c r="G2" s="289"/>
      <c r="H2" s="289"/>
      <c r="I2" s="288" t="s">
        <v>50</v>
      </c>
      <c r="J2" s="289"/>
      <c r="K2" s="290"/>
      <c r="L2" s="162"/>
      <c r="M2" s="162"/>
    </row>
    <row r="3" spans="1:28" s="174" customFormat="1" ht="60.75" customHeight="1" thickBot="1">
      <c r="A3" s="163" t="s">
        <v>57</v>
      </c>
      <c r="B3" s="175" t="s">
        <v>5</v>
      </c>
      <c r="C3" s="163" t="s">
        <v>37</v>
      </c>
      <c r="D3" s="164" t="s">
        <v>0</v>
      </c>
      <c r="E3" s="165" t="s">
        <v>36</v>
      </c>
      <c r="F3" s="166" t="s">
        <v>528</v>
      </c>
      <c r="G3" s="167" t="s">
        <v>529</v>
      </c>
      <c r="H3" s="168" t="s">
        <v>530</v>
      </c>
      <c r="I3" s="169" t="s">
        <v>535</v>
      </c>
      <c r="J3" s="170" t="s">
        <v>536</v>
      </c>
      <c r="K3" s="171" t="s">
        <v>537</v>
      </c>
      <c r="L3" s="172" t="s">
        <v>58</v>
      </c>
      <c r="M3" s="173" t="s">
        <v>59</v>
      </c>
      <c r="N3" s="172" t="s">
        <v>60</v>
      </c>
      <c r="U3" s="241"/>
      <c r="V3" s="242"/>
      <c r="W3" s="241"/>
      <c r="X3" s="241"/>
      <c r="Y3" s="243"/>
      <c r="Z3" s="243"/>
      <c r="AA3" s="243"/>
      <c r="AB3" s="243"/>
    </row>
    <row r="4" spans="1:24" ht="12.75" customHeight="1">
      <c r="A4" s="160">
        <v>1</v>
      </c>
      <c r="B4" s="204" t="str">
        <f>Startovka!G17</f>
        <v>Boháček Petr</v>
      </c>
      <c r="C4" s="207">
        <f>Startovka!H17</f>
        <v>1974</v>
      </c>
      <c r="D4" s="21" t="str">
        <f>Startovka!I17</f>
        <v>M</v>
      </c>
      <c r="E4" s="208" t="str">
        <f>Startovka!J17</f>
        <v>AUTO RZ Boskovice</v>
      </c>
      <c r="F4" s="144">
        <f>IF(COUNTIF(1!$G$5:$G$85,$B4)=0,0,VLOOKUP($B4,1!$G$5:$O$85,9,FALSE))</f>
        <v>76</v>
      </c>
      <c r="G4" s="145">
        <f>IF(COUNTIF(2!$G$5:$G$78,$B4)=0,0,VLOOKUP($B4,2!$G$5:$O$78,9,FALSE))</f>
        <v>80</v>
      </c>
      <c r="H4" s="146">
        <f>IF(COUNTIF(3!$G$5:$G$85,$B4)=0,0,VLOOKUP($B4,3!$G$5:$O$85,9,FALSE))</f>
        <v>80</v>
      </c>
      <c r="I4" s="276">
        <f>IF(COUNTIF(4!$G$5:$G$85,$B4)=0,0,VLOOKUP($B4,4!$G$5:$O$85,9,FALSE))</f>
        <v>0</v>
      </c>
      <c r="J4" s="276">
        <f>IF(COUNTIF(5!$G$5:$G$85,$B4)=0,0,VLOOKUP($B4,5!$G$5:$O$85,9,FALSE))</f>
        <v>0</v>
      </c>
      <c r="K4" s="129">
        <f>IF(COUNTIF(6!$G$5:$G$85,$B4)=0,0,VLOOKUP($B4,6!$G$5:$O$85,9,FALSE))</f>
        <v>0</v>
      </c>
      <c r="L4" s="120">
        <f aca="true" t="shared" si="0" ref="L4:L35">LARGE(F4:K4,1)+LARGE(F4:K4,2)+LARGE(F4:K4,3)+LARGE(F4:K4,4)+LARGE(F4:K4,5)</f>
        <v>236</v>
      </c>
      <c r="M4" s="213">
        <f>COUNTIF(F4:K4,"&gt;0")</f>
        <v>3</v>
      </c>
      <c r="N4" s="148">
        <f>COUNTIF($D$4:D4,D4)</f>
        <v>1</v>
      </c>
      <c r="O4" s="14" t="s">
        <v>63</v>
      </c>
      <c r="P4" s="125">
        <f>COUNTIF($D$4:$D$306,O4)</f>
        <v>20</v>
      </c>
      <c r="Q4" s="15" t="s">
        <v>11</v>
      </c>
      <c r="R4" s="16"/>
      <c r="T4" s="235"/>
      <c r="U4" s="238" t="str">
        <f>CONCATENATE(N4," ",D4)</f>
        <v>1 M</v>
      </c>
      <c r="V4" s="239" t="str">
        <f>B4</f>
        <v>Boháček Petr</v>
      </c>
      <c r="W4" s="238">
        <f>L4</f>
        <v>236</v>
      </c>
      <c r="X4" s="238">
        <f>M4</f>
        <v>3</v>
      </c>
    </row>
    <row r="5" spans="1:24" ht="12.75" customHeight="1">
      <c r="A5" s="122">
        <v>2</v>
      </c>
      <c r="B5" s="204" t="str">
        <f>Startovka!G168</f>
        <v>Večeřa Tomáš</v>
      </c>
      <c r="C5" s="209">
        <f>Startovka!H168</f>
        <v>1989</v>
      </c>
      <c r="D5" s="22" t="str">
        <f>Startovka!I168</f>
        <v>M</v>
      </c>
      <c r="E5" s="23" t="str">
        <f>Startovka!J168</f>
        <v>BCK Relax Olešnice</v>
      </c>
      <c r="F5" s="126">
        <f>IF(COUNTIF(1!$G$5:$G$85,$B5)=0,0,VLOOKUP($B5,1!$G$5:$O$85,9,FALSE))</f>
        <v>80</v>
      </c>
      <c r="G5" s="127">
        <f>IF(COUNTIF(2!$G$5:$G$78,$B5)=0,0,VLOOKUP($B5,2!$G$5:$O$78,9,FALSE))</f>
        <v>76</v>
      </c>
      <c r="H5" s="133">
        <f>IF(COUNTIF(3!$G$5:$G$85,$B5)=0,0,VLOOKUP($B5,3!$G$5:$O$85,9,FALSE))</f>
        <v>73</v>
      </c>
      <c r="I5" s="205">
        <f>IF(COUNTIF(4!$G$5:$G$85,$B5)=0,0,VLOOKUP($B5,4!$G$5:$O$85,9,FALSE))</f>
        <v>0</v>
      </c>
      <c r="J5" s="205">
        <f>IF(COUNTIF(5!$G$5:$G$85,$B5)=0,0,VLOOKUP($B5,5!$G$5:$O$85,9,FALSE))</f>
        <v>0</v>
      </c>
      <c r="K5" s="132">
        <f>IF(COUNTIF(6!$G$5:$G$85,$B5)=0,0,VLOOKUP($B5,6!$G$5:$O$85,9,FALSE))</f>
        <v>0</v>
      </c>
      <c r="L5" s="118">
        <f t="shared" si="0"/>
        <v>229</v>
      </c>
      <c r="M5" s="25">
        <f aca="true" t="shared" si="1" ref="M5:M68">COUNTIF(F5:K5,"&gt;0")</f>
        <v>3</v>
      </c>
      <c r="N5" s="36">
        <f>COUNTIF($D$4:D5,D5)</f>
        <v>2</v>
      </c>
      <c r="O5" s="31">
        <v>1</v>
      </c>
      <c r="P5" s="18" t="str">
        <f>VLOOKUP(CONCATENATE($O5," ",$O$4),$U$4:$X$311,2,FALSE)</f>
        <v>Grün Vojtěch</v>
      </c>
      <c r="Q5" s="18">
        <f>VLOOKUP(CONCATENATE($O5," ",$O$4),$U$4:$X$311,3,FALSE)</f>
        <v>120</v>
      </c>
      <c r="R5" s="18">
        <f>VLOOKUP(CONCATENATE($O5," ",$O$4),$U$4:$X$311,4,FALSE)</f>
        <v>3</v>
      </c>
      <c r="T5" s="235"/>
      <c r="U5" s="238" t="str">
        <f aca="true" t="shared" si="2" ref="U5:U68">CONCATENATE(N5," ",D5)</f>
        <v>2 M</v>
      </c>
      <c r="V5" s="239" t="str">
        <f aca="true" t="shared" si="3" ref="V5:V68">B5</f>
        <v>Večeřa Tomáš</v>
      </c>
      <c r="W5" s="238">
        <f aca="true" t="shared" si="4" ref="W5:W68">L5</f>
        <v>229</v>
      </c>
      <c r="X5" s="238">
        <f aca="true" t="shared" si="5" ref="X5:X68">M5</f>
        <v>3</v>
      </c>
    </row>
    <row r="6" spans="1:24" ht="12.75" customHeight="1">
      <c r="A6" s="122">
        <v>3</v>
      </c>
      <c r="B6" s="204" t="str">
        <f>Startovka!G27</f>
        <v>Dolák Hynek</v>
      </c>
      <c r="C6" s="209">
        <f>Startovka!H27</f>
        <v>1972</v>
      </c>
      <c r="D6" s="22" t="str">
        <f>Startovka!I27</f>
        <v>MV1</v>
      </c>
      <c r="E6" s="23" t="str">
        <f>Startovka!J27</f>
        <v>Blansko</v>
      </c>
      <c r="F6" s="126">
        <f>IF(COUNTIF(1!$G$5:$G$85,$B6)=0,0,VLOOKUP($B6,1!$G$5:$O$85,9,FALSE))</f>
        <v>73</v>
      </c>
      <c r="G6" s="127">
        <f>IF(COUNTIF(2!$G$5:$G$78,$B6)=0,0,VLOOKUP($B6,2!$G$5:$O$78,9,FALSE))</f>
        <v>73</v>
      </c>
      <c r="H6" s="133">
        <f>IF(COUNTIF(3!$G$5:$G$85,$B6)=0,0,VLOOKUP($B6,3!$G$5:$O$85,9,FALSE))</f>
        <v>76</v>
      </c>
      <c r="I6" s="205">
        <f>IF(COUNTIF(4!$G$5:$G$85,$B6)=0,0,VLOOKUP($B6,4!$G$5:$O$85,9,FALSE))</f>
        <v>0</v>
      </c>
      <c r="J6" s="205">
        <f>IF(COUNTIF(5!$G$5:$G$85,$B6)=0,0,VLOOKUP($B6,5!$G$5:$O$85,9,FALSE))</f>
        <v>0</v>
      </c>
      <c r="K6" s="132">
        <f>IF(COUNTIF(6!$G$5:$G$85,$B6)=0,0,VLOOKUP($B6,6!$G$5:$O$85,9,FALSE))</f>
        <v>0</v>
      </c>
      <c r="L6" s="118">
        <f t="shared" si="0"/>
        <v>222</v>
      </c>
      <c r="M6" s="25">
        <f t="shared" si="1"/>
        <v>3</v>
      </c>
      <c r="N6" s="36">
        <f>COUNTIF($D$4:D6,D6)</f>
        <v>1</v>
      </c>
      <c r="O6" s="24">
        <v>2</v>
      </c>
      <c r="P6" s="155" t="str">
        <f>VLOOKUP(CONCATENATE($O6," ",$O$4),$U$4:$X$311,2,FALSE)</f>
        <v>Nováček Michal</v>
      </c>
      <c r="Q6" s="155">
        <f>VLOOKUP(CONCATENATE($O6," ",$O$4),$U$4:$X$311,3,FALSE)</f>
        <v>108</v>
      </c>
      <c r="R6" s="155">
        <f>VLOOKUP(CONCATENATE($O6," ",$O$4),$U$4:$X$311,4,FALSE)</f>
        <v>3</v>
      </c>
      <c r="T6" s="235"/>
      <c r="U6" s="238" t="str">
        <f t="shared" si="2"/>
        <v>1 MV1</v>
      </c>
      <c r="V6" s="239" t="str">
        <f t="shared" si="3"/>
        <v>Dolák Hynek</v>
      </c>
      <c r="W6" s="238">
        <f t="shared" si="4"/>
        <v>222</v>
      </c>
      <c r="X6" s="238">
        <f t="shared" si="5"/>
        <v>3</v>
      </c>
    </row>
    <row r="7" spans="1:24" ht="12.75" customHeight="1">
      <c r="A7" s="122">
        <v>4</v>
      </c>
      <c r="B7" s="204" t="str">
        <f>Startovka!G164</f>
        <v>Tajovský Jan</v>
      </c>
      <c r="C7" s="209">
        <f>Startovka!H164</f>
        <v>1983</v>
      </c>
      <c r="D7" s="22" t="str">
        <f>Startovka!I164</f>
        <v>M</v>
      </c>
      <c r="E7" s="23" t="str">
        <f>Startovka!J164</f>
        <v>Boskovice</v>
      </c>
      <c r="F7" s="126">
        <f>IF(COUNTIF(1!$G$5:$G$85,$B7)=0,0,VLOOKUP($B7,1!$G$5:$O$85,9,FALSE))</f>
        <v>70</v>
      </c>
      <c r="G7" s="127">
        <f>IF(COUNTIF(2!$G$5:$G$78,$B7)=0,0,VLOOKUP($B7,2!$G$5:$O$78,9,FALSE))</f>
        <v>71</v>
      </c>
      <c r="H7" s="133">
        <f>IF(COUNTIF(3!$G$5:$G$85,$B7)=0,0,VLOOKUP($B7,3!$G$5:$O$85,9,FALSE))</f>
        <v>56</v>
      </c>
      <c r="I7" s="205">
        <f>IF(COUNTIF(4!$G$5:$G$85,$B7)=0,0,VLOOKUP($B7,4!$G$5:$O$85,9,FALSE))</f>
        <v>0</v>
      </c>
      <c r="J7" s="205">
        <f>IF(COUNTIF(5!$G$5:$G$85,$B7)=0,0,VLOOKUP($B7,5!$G$5:$O$85,9,FALSE))</f>
        <v>0</v>
      </c>
      <c r="K7" s="132">
        <f>IF(COUNTIF(6!$G$5:$G$85,$B7)=0,0,VLOOKUP($B7,6!$G$5:$O$85,9,FALSE))</f>
        <v>0</v>
      </c>
      <c r="L7" s="118">
        <f t="shared" si="0"/>
        <v>197</v>
      </c>
      <c r="M7" s="25">
        <f t="shared" si="1"/>
        <v>3</v>
      </c>
      <c r="N7" s="36">
        <f>COUNTIF($D$4:D7,D7)</f>
        <v>3</v>
      </c>
      <c r="O7" s="24">
        <v>3</v>
      </c>
      <c r="P7" s="155" t="str">
        <f>VLOOKUP(CONCATENATE($O7," ",$O$4),$U$4:$X$311,2,FALSE)</f>
        <v>Konečný Petr</v>
      </c>
      <c r="Q7" s="155">
        <f>VLOOKUP(CONCATENATE($O7," ",$O$4),$U$4:$X$311,3,FALSE)</f>
        <v>99</v>
      </c>
      <c r="R7" s="155">
        <f>VLOOKUP(CONCATENATE($O7," ",$O$4),$U$4:$X$311,4,FALSE)</f>
        <v>3</v>
      </c>
      <c r="T7" s="235"/>
      <c r="U7" s="238" t="str">
        <f t="shared" si="2"/>
        <v>3 M</v>
      </c>
      <c r="V7" s="239" t="str">
        <f t="shared" si="3"/>
        <v>Tajovský Jan</v>
      </c>
      <c r="W7" s="238">
        <f t="shared" si="4"/>
        <v>197</v>
      </c>
      <c r="X7" s="238">
        <f t="shared" si="5"/>
        <v>3</v>
      </c>
    </row>
    <row r="8" spans="1:24" ht="12.75" customHeight="1">
      <c r="A8" s="122">
        <v>5</v>
      </c>
      <c r="B8" s="204" t="str">
        <f>Startovka!G180</f>
        <v>Weis Josef</v>
      </c>
      <c r="C8" s="209">
        <f>Startovka!H180</f>
        <v>1974</v>
      </c>
      <c r="D8" s="22" t="str">
        <f>Startovka!I180</f>
        <v>M</v>
      </c>
      <c r="E8" s="23" t="str">
        <f>Startovka!J180</f>
        <v>SK Kněževes 2006</v>
      </c>
      <c r="F8" s="126">
        <f>IF(COUNTIF(1!$G$5:$G$85,$B8)=0,0,VLOOKUP($B8,1!$G$5:$O$85,9,FALSE))</f>
        <v>71</v>
      </c>
      <c r="G8" s="127">
        <f>IF(COUNTIF(2!$G$5:$G$78,$B8)=0,0,VLOOKUP($B8,2!$G$5:$O$78,9,FALSE))</f>
        <v>70</v>
      </c>
      <c r="H8" s="133">
        <f>IF(COUNTIF(3!$G$5:$G$85,$B8)=0,0,VLOOKUP($B8,3!$G$5:$O$85,9,FALSE))</f>
        <v>0</v>
      </c>
      <c r="I8" s="205">
        <f>IF(COUNTIF(4!$G$5:$G$85,$B8)=0,0,VLOOKUP($B8,4!$G$5:$O$85,9,FALSE))</f>
        <v>0</v>
      </c>
      <c r="J8" s="205">
        <f>IF(COUNTIF(5!$G$5:$G$85,$B8)=0,0,VLOOKUP($B8,5!$G$5:$O$85,9,FALSE))</f>
        <v>0</v>
      </c>
      <c r="K8" s="132">
        <f>IF(COUNTIF(6!$G$5:$G$85,$B8)=0,0,VLOOKUP($B8,6!$G$5:$O$85,9,FALSE))</f>
        <v>0</v>
      </c>
      <c r="L8" s="118">
        <f t="shared" si="0"/>
        <v>141</v>
      </c>
      <c r="M8" s="25">
        <f t="shared" si="1"/>
        <v>2</v>
      </c>
      <c r="N8" s="36">
        <f>COUNTIF($D$4:D8,D8)</f>
        <v>4</v>
      </c>
      <c r="O8" s="24">
        <v>4</v>
      </c>
      <c r="P8" s="155" t="str">
        <f>VLOOKUP(CONCATENATE($O8," ",$O$4),$U$4:$X$311,2,FALSE)</f>
        <v>Konečný Jan</v>
      </c>
      <c r="Q8" s="155">
        <f>VLOOKUP(CONCATENATE($O8," ",$O$4),$U$4:$X$311,3,FALSE)</f>
        <v>62</v>
      </c>
      <c r="R8" s="155">
        <f>VLOOKUP(CONCATENATE($O8," ",$O$4),$U$4:$X$311,4,FALSE)</f>
        <v>2</v>
      </c>
      <c r="T8" s="235"/>
      <c r="U8" s="238" t="str">
        <f t="shared" si="2"/>
        <v>4 M</v>
      </c>
      <c r="V8" s="239" t="str">
        <f t="shared" si="3"/>
        <v>Weis Josef</v>
      </c>
      <c r="W8" s="238">
        <f t="shared" si="4"/>
        <v>141</v>
      </c>
      <c r="X8" s="238">
        <f t="shared" si="5"/>
        <v>2</v>
      </c>
    </row>
    <row r="9" spans="1:24" ht="12.75" customHeight="1">
      <c r="A9" s="122">
        <v>6</v>
      </c>
      <c r="B9" s="204" t="str">
        <f>Startovka!G65</f>
        <v>Kejík Milan</v>
      </c>
      <c r="C9" s="209">
        <f>Startovka!H65</f>
        <v>1968</v>
      </c>
      <c r="D9" s="22" t="str">
        <f>Startovka!I65</f>
        <v>MV1</v>
      </c>
      <c r="E9" s="23" t="str">
        <f>Startovka!J65</f>
        <v>ASK TT Blansko</v>
      </c>
      <c r="F9" s="126">
        <f>IF(COUNTIF(1!$G$5:$G$85,$B9)=0,0,VLOOKUP($B9,1!$G$5:$O$85,9,FALSE))</f>
        <v>69</v>
      </c>
      <c r="G9" s="127">
        <f>IF(COUNTIF(2!$G$5:$G$78,$B9)=0,0,VLOOKUP($B9,2!$G$5:$O$78,9,FALSE))</f>
        <v>69</v>
      </c>
      <c r="H9" s="133">
        <f>IF(COUNTIF(3!$G$5:$G$85,$B9)=0,0,VLOOKUP($B9,3!$G$5:$O$85,9,FALSE))</f>
        <v>70</v>
      </c>
      <c r="I9" s="205">
        <f>IF(COUNTIF(4!$G$5:$G$85,$B9)=0,0,VLOOKUP($B9,4!$G$5:$O$85,9,FALSE))</f>
        <v>0</v>
      </c>
      <c r="J9" s="205">
        <f>IF(COUNTIF(5!$G$5:$G$85,$B9)=0,0,VLOOKUP($B9,5!$G$5:$O$85,9,FALSE))</f>
        <v>0</v>
      </c>
      <c r="K9" s="132">
        <f>IF(COUNTIF(6!$G$5:$G$85,$B9)=0,0,VLOOKUP($B9,6!$G$5:$O$85,9,FALSE))</f>
        <v>0</v>
      </c>
      <c r="L9" s="118">
        <f t="shared" si="0"/>
        <v>208</v>
      </c>
      <c r="M9" s="25">
        <f t="shared" si="1"/>
        <v>3</v>
      </c>
      <c r="N9" s="36">
        <f>COUNTIF($D$4:D9,D9)</f>
        <v>2</v>
      </c>
      <c r="O9" s="24">
        <v>5</v>
      </c>
      <c r="P9" s="155" t="str">
        <f>VLOOKUP(CONCATENATE($O9," ",$O$4),$U$4:$X$311,2,FALSE)</f>
        <v>Dorovský Lukáš</v>
      </c>
      <c r="Q9" s="155">
        <f>VLOOKUP(CONCATENATE($O9," ",$O$4),$U$4:$X$311,3,FALSE)</f>
        <v>0</v>
      </c>
      <c r="R9" s="155">
        <f>VLOOKUP(CONCATENATE($O9," ",$O$4),$U$4:$X$311,4,FALSE)</f>
        <v>0</v>
      </c>
      <c r="T9" s="235"/>
      <c r="U9" s="238" t="str">
        <f t="shared" si="2"/>
        <v>2 MV1</v>
      </c>
      <c r="V9" s="239" t="str">
        <f t="shared" si="3"/>
        <v>Kejík Milan</v>
      </c>
      <c r="W9" s="238">
        <f t="shared" si="4"/>
        <v>208</v>
      </c>
      <c r="X9" s="238">
        <f t="shared" si="5"/>
        <v>3</v>
      </c>
    </row>
    <row r="10" spans="1:24" ht="12.75" customHeight="1">
      <c r="A10" s="122">
        <v>7</v>
      </c>
      <c r="B10" s="204" t="str">
        <f>Startovka!G177</f>
        <v>Vrtílka Jiří</v>
      </c>
      <c r="C10" s="209">
        <f>Startovka!H177</f>
        <v>1980</v>
      </c>
      <c r="D10" s="22" t="str">
        <f>Startovka!I177</f>
        <v>M</v>
      </c>
      <c r="E10" s="23" t="str">
        <f>Startovka!J177</f>
        <v>Horizont Kola Novák Blansko</v>
      </c>
      <c r="F10" s="126">
        <f>IF(COUNTIF(1!$G$5:$G$85,$B10)=0,0,VLOOKUP($B10,1!$G$5:$O$85,9,FALSE))</f>
        <v>68</v>
      </c>
      <c r="G10" s="127">
        <f>IF(COUNTIF(2!$G$5:$G$78,$B10)=0,0,VLOOKUP($B10,2!$G$5:$O$78,9,FALSE))</f>
        <v>68</v>
      </c>
      <c r="H10" s="133">
        <f>IF(COUNTIF(3!$G$5:$G$85,$B10)=0,0,VLOOKUP($B10,3!$G$5:$O$85,9,FALSE))</f>
        <v>69</v>
      </c>
      <c r="I10" s="205">
        <f>IF(COUNTIF(4!$G$5:$G$85,$B10)=0,0,VLOOKUP($B10,4!$G$5:$O$85,9,FALSE))</f>
        <v>0</v>
      </c>
      <c r="J10" s="205">
        <f>IF(COUNTIF(5!$G$5:$G$85,$B10)=0,0,VLOOKUP($B10,5!$G$5:$O$85,9,FALSE))</f>
        <v>0</v>
      </c>
      <c r="K10" s="132">
        <f>IF(COUNTIF(6!$G$5:$G$85,$B10)=0,0,VLOOKUP($B10,6!$G$5:$O$85,9,FALSE))</f>
        <v>0</v>
      </c>
      <c r="L10" s="118">
        <f t="shared" si="0"/>
        <v>205</v>
      </c>
      <c r="M10" s="25">
        <f t="shared" si="1"/>
        <v>3</v>
      </c>
      <c r="N10" s="36">
        <f>COUNTIF($D$4:D10,D10)</f>
        <v>5</v>
      </c>
      <c r="O10" s="139" t="s">
        <v>64</v>
      </c>
      <c r="P10" s="125">
        <f>COUNTIF($D$4:$D$306,O10)</f>
        <v>78</v>
      </c>
      <c r="Q10" s="29"/>
      <c r="R10" s="16"/>
      <c r="T10" s="235"/>
      <c r="U10" s="238" t="str">
        <f t="shared" si="2"/>
        <v>5 M</v>
      </c>
      <c r="V10" s="239" t="str">
        <f t="shared" si="3"/>
        <v>Vrtílka Jiří</v>
      </c>
      <c r="W10" s="238">
        <f t="shared" si="4"/>
        <v>205</v>
      </c>
      <c r="X10" s="238">
        <f t="shared" si="5"/>
        <v>3</v>
      </c>
    </row>
    <row r="11" spans="1:24" ht="12.75" customHeight="1">
      <c r="A11" s="122">
        <v>8</v>
      </c>
      <c r="B11" s="204" t="str">
        <f>Startovka!G80</f>
        <v>Krénar Michal</v>
      </c>
      <c r="C11" s="209">
        <f>Startovka!H80</f>
        <v>1979</v>
      </c>
      <c r="D11" s="22" t="str">
        <f>Startovka!I80</f>
        <v>M</v>
      </c>
      <c r="E11" s="23" t="str">
        <f>Startovka!J80</f>
        <v>AUTO RZ Boskovice</v>
      </c>
      <c r="F11" s="126">
        <f>IF(COUNTIF(1!$G$5:$G$85,$B11)=0,0,VLOOKUP($B11,1!$G$5:$O$85,9,FALSE))</f>
        <v>66</v>
      </c>
      <c r="G11" s="127">
        <f>IF(COUNTIF(2!$G$5:$G$78,$B11)=0,0,VLOOKUP($B11,2!$G$5:$O$78,9,FALSE))</f>
        <v>65</v>
      </c>
      <c r="H11" s="133">
        <f>IF(COUNTIF(3!$G$5:$G$85,$B11)=0,0,VLOOKUP($B11,3!$G$5:$O$85,9,FALSE))</f>
        <v>67</v>
      </c>
      <c r="I11" s="205">
        <f>IF(COUNTIF(4!$G$5:$G$85,$B11)=0,0,VLOOKUP($B11,4!$G$5:$O$85,9,FALSE))</f>
        <v>0</v>
      </c>
      <c r="J11" s="205">
        <f>IF(COUNTIF(5!$G$5:$G$85,$B11)=0,0,VLOOKUP($B11,5!$G$5:$O$85,9,FALSE))</f>
        <v>0</v>
      </c>
      <c r="K11" s="132">
        <f>IF(COUNTIF(6!$G$5:$G$85,$B11)=0,0,VLOOKUP($B11,6!$G$5:$O$85,9,FALSE))</f>
        <v>0</v>
      </c>
      <c r="L11" s="118">
        <f t="shared" si="0"/>
        <v>198</v>
      </c>
      <c r="M11" s="33">
        <f t="shared" si="1"/>
        <v>3</v>
      </c>
      <c r="N11" s="36">
        <f>COUNTIF($D$4:D11,D11)</f>
        <v>6</v>
      </c>
      <c r="O11" s="31">
        <v>1</v>
      </c>
      <c r="P11" s="18" t="str">
        <f>VLOOKUP(CONCATENATE($O11," ",$O$10),$U$4:$X$311,2,FALSE)</f>
        <v>Boháček Petr</v>
      </c>
      <c r="Q11" s="18">
        <f>VLOOKUP(CONCATENATE($O11," ",$O$10),$U$4:$X$311,3,FALSE)</f>
        <v>236</v>
      </c>
      <c r="R11" s="18">
        <f>VLOOKUP(CONCATENATE($O11," ",$O$10),$U$4:$X$311,4,FALSE)</f>
        <v>3</v>
      </c>
      <c r="T11" s="235"/>
      <c r="U11" s="238" t="str">
        <f t="shared" si="2"/>
        <v>6 M</v>
      </c>
      <c r="V11" s="239" t="str">
        <f t="shared" si="3"/>
        <v>Krénar Michal</v>
      </c>
      <c r="W11" s="238">
        <f t="shared" si="4"/>
        <v>198</v>
      </c>
      <c r="X11" s="238">
        <f t="shared" si="5"/>
        <v>3</v>
      </c>
    </row>
    <row r="12" spans="1:24" ht="12.75" customHeight="1">
      <c r="A12" s="122">
        <v>9</v>
      </c>
      <c r="B12" s="204" t="str">
        <f>Startovka!G92</f>
        <v>Macura Jan</v>
      </c>
      <c r="C12" s="209">
        <f>Startovka!H92</f>
        <v>1972</v>
      </c>
      <c r="D12" s="22" t="str">
        <f>Startovka!I92</f>
        <v>MV1</v>
      </c>
      <c r="E12" s="23" t="str">
        <f>Startovka!J92</f>
        <v>Horizont Kola Novák Blansko</v>
      </c>
      <c r="F12" s="126">
        <f>IF(COUNTIF(1!$G$5:$G$85,$B12)=0,0,VLOOKUP($B12,1!$G$5:$O$85,9,FALSE))</f>
        <v>67</v>
      </c>
      <c r="G12" s="127">
        <f>IF(COUNTIF(2!$G$5:$G$78,$B12)=0,0,VLOOKUP($B12,2!$G$5:$O$78,9,FALSE))</f>
        <v>63</v>
      </c>
      <c r="H12" s="133">
        <f>IF(COUNTIF(3!$G$5:$G$85,$B12)=0,0,VLOOKUP($B12,3!$G$5:$O$85,9,FALSE))</f>
        <v>71</v>
      </c>
      <c r="I12" s="205">
        <f>IF(COUNTIF(4!$G$5:$G$85,$B12)=0,0,VLOOKUP($B12,4!$G$5:$O$85,9,FALSE))</f>
        <v>0</v>
      </c>
      <c r="J12" s="205">
        <f>IF(COUNTIF(5!$G$5:$G$85,$B12)=0,0,VLOOKUP($B12,5!$G$5:$O$85,9,FALSE))</f>
        <v>0</v>
      </c>
      <c r="K12" s="132">
        <f>IF(COUNTIF(6!$G$5:$G$85,$B12)=0,0,VLOOKUP($B12,6!$G$5:$O$85,9,FALSE))</f>
        <v>0</v>
      </c>
      <c r="L12" s="118">
        <f t="shared" si="0"/>
        <v>201</v>
      </c>
      <c r="M12" s="25">
        <f t="shared" si="1"/>
        <v>3</v>
      </c>
      <c r="N12" s="36">
        <f>COUNTIF($D$4:D12,D12)</f>
        <v>3</v>
      </c>
      <c r="O12" s="24">
        <v>2</v>
      </c>
      <c r="P12" s="155" t="str">
        <f>VLOOKUP(CONCATENATE($O12," ",$O$10),$U$4:$X$311,2,FALSE)</f>
        <v>Večeřa Tomáš</v>
      </c>
      <c r="Q12" s="155">
        <f>VLOOKUP(CONCATENATE($O12," ",$O$10),$U$4:$X$311,3,FALSE)</f>
        <v>229</v>
      </c>
      <c r="R12" s="155">
        <f>VLOOKUP(CONCATENATE($O12," ",$O$10),$U$4:$X$311,4,FALSE)</f>
        <v>3</v>
      </c>
      <c r="T12" s="235"/>
      <c r="U12" s="238" t="str">
        <f t="shared" si="2"/>
        <v>3 MV1</v>
      </c>
      <c r="V12" s="239" t="str">
        <f t="shared" si="3"/>
        <v>Macura Jan</v>
      </c>
      <c r="W12" s="238">
        <f t="shared" si="4"/>
        <v>201</v>
      </c>
      <c r="X12" s="238">
        <f t="shared" si="5"/>
        <v>3</v>
      </c>
    </row>
    <row r="13" spans="1:24" ht="12.75" customHeight="1">
      <c r="A13" s="122">
        <v>10</v>
      </c>
      <c r="B13" s="204" t="str">
        <f>Startovka!G154</f>
        <v>Šamonil Robert</v>
      </c>
      <c r="C13" s="209">
        <f>Startovka!H154</f>
        <v>1974</v>
      </c>
      <c r="D13" s="22" t="str">
        <f>Startovka!I154</f>
        <v>M</v>
      </c>
      <c r="E13" s="23" t="str">
        <f>Startovka!J154</f>
        <v>Horizont Kola Novák Blansko </v>
      </c>
      <c r="F13" s="126">
        <f>IF(COUNTIF(1!$G$5:$G$85,$B13)=0,0,VLOOKUP($B13,1!$G$5:$O$85,9,FALSE))</f>
        <v>63</v>
      </c>
      <c r="G13" s="127">
        <f>IF(COUNTIF(2!$G$5:$G$78,$B13)=0,0,VLOOKUP($B13,2!$G$5:$O$78,9,FALSE))</f>
        <v>66</v>
      </c>
      <c r="H13" s="133">
        <f>IF(COUNTIF(3!$G$5:$G$85,$B13)=0,0,VLOOKUP($B13,3!$G$5:$O$85,9,FALSE))</f>
        <v>61</v>
      </c>
      <c r="I13" s="205">
        <f>IF(COUNTIF(4!$G$5:$G$85,$B13)=0,0,VLOOKUP($B13,4!$G$5:$O$85,9,FALSE))</f>
        <v>0</v>
      </c>
      <c r="J13" s="205">
        <f>IF(COUNTIF(5!$G$5:$G$85,$B13)=0,0,VLOOKUP($B13,5!$G$5:$O$85,9,FALSE))</f>
        <v>0</v>
      </c>
      <c r="K13" s="132">
        <f>IF(COUNTIF(6!$G$5:$G$85,$B13)=0,0,VLOOKUP($B13,6!$G$5:$O$85,9,FALSE))</f>
        <v>0</v>
      </c>
      <c r="L13" s="118">
        <f t="shared" si="0"/>
        <v>190</v>
      </c>
      <c r="M13" s="25">
        <f t="shared" si="1"/>
        <v>3</v>
      </c>
      <c r="N13" s="36">
        <f>COUNTIF($D$4:D13,D13)</f>
        <v>7</v>
      </c>
      <c r="O13" s="24">
        <v>3</v>
      </c>
      <c r="P13" s="155" t="str">
        <f>VLOOKUP(CONCATENATE($O13," ",$O$10),$U$4:$X$311,2,FALSE)</f>
        <v>Tajovský Jan</v>
      </c>
      <c r="Q13" s="155">
        <f>VLOOKUP(CONCATENATE($O13," ",$O$10),$U$4:$X$311,3,FALSE)</f>
        <v>197</v>
      </c>
      <c r="R13" s="155">
        <f>VLOOKUP(CONCATENATE($O13," ",$O$10),$U$4:$X$311,4,FALSE)</f>
        <v>3</v>
      </c>
      <c r="T13" s="235"/>
      <c r="U13" s="238" t="str">
        <f t="shared" si="2"/>
        <v>7 M</v>
      </c>
      <c r="V13" s="239" t="str">
        <f t="shared" si="3"/>
        <v>Šamonil Robert</v>
      </c>
      <c r="W13" s="238">
        <f t="shared" si="4"/>
        <v>190</v>
      </c>
      <c r="X13" s="238">
        <f t="shared" si="5"/>
        <v>3</v>
      </c>
    </row>
    <row r="14" spans="1:24" ht="12.75" customHeight="1">
      <c r="A14" s="122">
        <v>11</v>
      </c>
      <c r="B14" s="204" t="str">
        <f>Startovka!G33</f>
        <v>Dvořák Jaromír</v>
      </c>
      <c r="C14" s="209">
        <f>Startovka!H33</f>
        <v>1968</v>
      </c>
      <c r="D14" s="22" t="str">
        <f>Startovka!I33</f>
        <v>MV1</v>
      </c>
      <c r="E14" s="23" t="str">
        <f>Startovka!J33</f>
        <v>ASK TT Blansko</v>
      </c>
      <c r="F14" s="126">
        <f>IF(COUNTIF(1!$G$5:$G$85,$B14)=0,0,VLOOKUP($B14,1!$G$5:$O$85,9,FALSE))</f>
        <v>60</v>
      </c>
      <c r="G14" s="127">
        <f>IF(COUNTIF(2!$G$5:$G$78,$B14)=0,0,VLOOKUP($B14,2!$G$5:$O$78,9,FALSE))</f>
        <v>67</v>
      </c>
      <c r="H14" s="133">
        <f>IF(COUNTIF(3!$G$5:$G$85,$B14)=0,0,VLOOKUP($B14,3!$G$5:$O$85,9,FALSE))</f>
        <v>68</v>
      </c>
      <c r="I14" s="205">
        <f>IF(COUNTIF(4!$G$5:$G$85,$B14)=0,0,VLOOKUP($B14,4!$G$5:$O$85,9,FALSE))</f>
        <v>0</v>
      </c>
      <c r="J14" s="205">
        <f>IF(COUNTIF(5!$G$5:$G$85,$B14)=0,0,VLOOKUP($B14,5!$G$5:$O$85,9,FALSE))</f>
        <v>0</v>
      </c>
      <c r="K14" s="132">
        <f>IF(COUNTIF(6!$G$5:$G$85,$B14)=0,0,VLOOKUP($B14,6!$G$5:$O$85,9,FALSE))</f>
        <v>0</v>
      </c>
      <c r="L14" s="118">
        <f t="shared" si="0"/>
        <v>195</v>
      </c>
      <c r="M14" s="25">
        <f t="shared" si="1"/>
        <v>3</v>
      </c>
      <c r="N14" s="36">
        <f>COUNTIF($D$4:D14,D14)</f>
        <v>4</v>
      </c>
      <c r="O14" s="24">
        <v>4</v>
      </c>
      <c r="P14" s="155" t="str">
        <f>VLOOKUP(CONCATENATE($O14," ",$O$10),$U$4:$X$311,2,FALSE)</f>
        <v>Weis Josef</v>
      </c>
      <c r="Q14" s="155">
        <f>VLOOKUP(CONCATENATE($O14," ",$O$10),$U$4:$X$311,3,FALSE)</f>
        <v>141</v>
      </c>
      <c r="R14" s="155">
        <f>VLOOKUP(CONCATENATE($O14," ",$O$10),$U$4:$X$311,4,FALSE)</f>
        <v>2</v>
      </c>
      <c r="T14" s="235"/>
      <c r="U14" s="238" t="str">
        <f t="shared" si="2"/>
        <v>4 MV1</v>
      </c>
      <c r="V14" s="239" t="str">
        <f t="shared" si="3"/>
        <v>Dvořák Jaromír</v>
      </c>
      <c r="W14" s="238">
        <f t="shared" si="4"/>
        <v>195</v>
      </c>
      <c r="X14" s="238">
        <f t="shared" si="5"/>
        <v>3</v>
      </c>
    </row>
    <row r="15" spans="1:24" ht="12.75" customHeight="1">
      <c r="A15" s="122">
        <v>12</v>
      </c>
      <c r="B15" s="204" t="str">
        <f>Startovka!G100</f>
        <v>Mazal Petr</v>
      </c>
      <c r="C15" s="209">
        <f>Startovka!H100</f>
        <v>1983</v>
      </c>
      <c r="D15" s="22" t="str">
        <f>Startovka!I100</f>
        <v>M</v>
      </c>
      <c r="E15" s="23" t="str">
        <f>Startovka!J100</f>
        <v>Blansko</v>
      </c>
      <c r="F15" s="126">
        <f>IF(COUNTIF(1!$G$5:$G$85,$B15)=0,0,VLOOKUP($B15,1!$G$5:$O$85,9,FALSE))</f>
        <v>64</v>
      </c>
      <c r="G15" s="127">
        <f>IF(COUNTIF(2!$G$5:$G$78,$B15)=0,0,VLOOKUP($B15,2!$G$5:$O$78,9,FALSE))</f>
        <v>61</v>
      </c>
      <c r="H15" s="133">
        <f>IF(COUNTIF(3!$G$5:$G$85,$B15)=0,0,VLOOKUP($B15,3!$G$5:$O$85,9,FALSE))</f>
        <v>60</v>
      </c>
      <c r="I15" s="205">
        <f>IF(COUNTIF(4!$G$5:$G$85,$B15)=0,0,VLOOKUP($B15,4!$G$5:$O$85,9,FALSE))</f>
        <v>0</v>
      </c>
      <c r="J15" s="205">
        <f>IF(COUNTIF(5!$G$5:$G$85,$B15)=0,0,VLOOKUP($B15,5!$G$5:$O$85,9,FALSE))</f>
        <v>0</v>
      </c>
      <c r="K15" s="132">
        <f>IF(COUNTIF(6!$G$5:$G$85,$B15)=0,0,VLOOKUP($B15,6!$G$5:$O$85,9,FALSE))</f>
        <v>0</v>
      </c>
      <c r="L15" s="118">
        <f t="shared" si="0"/>
        <v>185</v>
      </c>
      <c r="M15" s="25">
        <f t="shared" si="1"/>
        <v>3</v>
      </c>
      <c r="N15" s="36">
        <f>COUNTIF($D$4:D15,D15)</f>
        <v>8</v>
      </c>
      <c r="O15" s="24">
        <v>5</v>
      </c>
      <c r="P15" s="155" t="str">
        <f>VLOOKUP(CONCATENATE($O15," ",$O$10),$U$4:$X$311,2,FALSE)</f>
        <v>Vrtílka Jiří</v>
      </c>
      <c r="Q15" s="155">
        <f>VLOOKUP(CONCATENATE($O15," ",$O$10),$U$4:$X$311,3,FALSE)</f>
        <v>205</v>
      </c>
      <c r="R15" s="155">
        <f>VLOOKUP(CONCATENATE($O15," ",$O$10),$U$4:$X$311,4,FALSE)</f>
        <v>3</v>
      </c>
      <c r="T15" s="235"/>
      <c r="U15" s="238" t="str">
        <f t="shared" si="2"/>
        <v>8 M</v>
      </c>
      <c r="V15" s="239" t="str">
        <f t="shared" si="3"/>
        <v>Mazal Petr</v>
      </c>
      <c r="W15" s="238">
        <f t="shared" si="4"/>
        <v>185</v>
      </c>
      <c r="X15" s="238">
        <f t="shared" si="5"/>
        <v>3</v>
      </c>
    </row>
    <row r="16" spans="1:24" ht="12.75" customHeight="1">
      <c r="A16" s="122">
        <v>13</v>
      </c>
      <c r="B16" s="204" t="str">
        <f>Startovka!G40</f>
        <v>Hájek Ivoš</v>
      </c>
      <c r="C16" s="209">
        <f>Startovka!H40</f>
        <v>1961</v>
      </c>
      <c r="D16" s="22" t="str">
        <f>Startovka!I40</f>
        <v>MV2</v>
      </c>
      <c r="E16" s="23" t="str">
        <f>Startovka!J40</f>
        <v>Sokol Doubravice</v>
      </c>
      <c r="F16" s="126">
        <f>IF(COUNTIF(1!$G$5:$G$85,$B16)=0,0,VLOOKUP($B16,1!$G$5:$O$85,9,FALSE))</f>
        <v>57</v>
      </c>
      <c r="G16" s="127">
        <f>IF(COUNTIF(2!$G$5:$G$78,$B16)=0,0,VLOOKUP($B16,2!$G$5:$O$78,9,FALSE))</f>
        <v>64</v>
      </c>
      <c r="H16" s="133">
        <f>IF(COUNTIF(3!$G$5:$G$85,$B16)=0,0,VLOOKUP($B16,3!$G$5:$O$85,9,FALSE))</f>
        <v>66</v>
      </c>
      <c r="I16" s="205">
        <f>IF(COUNTIF(4!$G$5:$G$85,$B16)=0,0,VLOOKUP($B16,4!$G$5:$O$85,9,FALSE))</f>
        <v>0</v>
      </c>
      <c r="J16" s="205">
        <f>IF(COUNTIF(5!$G$5:$G$85,$B16)=0,0,VLOOKUP($B16,5!$G$5:$O$85,9,FALSE))</f>
        <v>0</v>
      </c>
      <c r="K16" s="132">
        <f>IF(COUNTIF(6!$G$5:$G$85,$B16)=0,0,VLOOKUP($B16,6!$G$5:$O$85,9,FALSE))</f>
        <v>0</v>
      </c>
      <c r="L16" s="118">
        <f t="shared" si="0"/>
        <v>187</v>
      </c>
      <c r="M16" s="25">
        <f t="shared" si="1"/>
        <v>3</v>
      </c>
      <c r="N16" s="36">
        <f>COUNTIF($D$4:D16,D16)</f>
        <v>1</v>
      </c>
      <c r="O16" s="139" t="s">
        <v>12</v>
      </c>
      <c r="P16" s="125">
        <f>COUNTIF($D$4:$D$306,O16)</f>
        <v>48</v>
      </c>
      <c r="Q16" s="29"/>
      <c r="R16" s="16"/>
      <c r="T16" s="235"/>
      <c r="U16" s="238" t="str">
        <f t="shared" si="2"/>
        <v>1 MV2</v>
      </c>
      <c r="V16" s="239" t="str">
        <f t="shared" si="3"/>
        <v>Hájek Ivoš</v>
      </c>
      <c r="W16" s="238">
        <f t="shared" si="4"/>
        <v>187</v>
      </c>
      <c r="X16" s="238">
        <f t="shared" si="5"/>
        <v>3</v>
      </c>
    </row>
    <row r="17" spans="1:24" ht="12.75" customHeight="1">
      <c r="A17" s="122">
        <v>14</v>
      </c>
      <c r="B17" s="204" t="str">
        <f>Startovka!G63</f>
        <v>Kassai Lubomír</v>
      </c>
      <c r="C17" s="209">
        <f>Startovka!H63</f>
        <v>1973</v>
      </c>
      <c r="D17" s="22" t="str">
        <f>Startovka!I63</f>
        <v>MV1</v>
      </c>
      <c r="E17" s="23" t="str">
        <f>Startovka!J63</f>
        <v>Cyklo Kassai Boskovice</v>
      </c>
      <c r="F17" s="126">
        <f>IF(COUNTIF(1!$G$5:$G$85,$B17)=0,0,VLOOKUP($B17,1!$G$5:$O$85,9,FALSE))</f>
        <v>59</v>
      </c>
      <c r="G17" s="127">
        <f>IF(COUNTIF(2!$G$5:$G$78,$B17)=0,0,VLOOKUP($B17,2!$G$5:$O$78,9,FALSE))</f>
        <v>62</v>
      </c>
      <c r="H17" s="133">
        <f>IF(COUNTIF(3!$G$5:$G$85,$B17)=0,0,VLOOKUP($B17,3!$G$5:$O$85,9,FALSE))</f>
        <v>64</v>
      </c>
      <c r="I17" s="205">
        <f>IF(COUNTIF(4!$G$5:$G$85,$B17)=0,0,VLOOKUP($B17,4!$G$5:$O$85,9,FALSE))</f>
        <v>0</v>
      </c>
      <c r="J17" s="205">
        <f>IF(COUNTIF(5!$G$5:$G$85,$B17)=0,0,VLOOKUP($B17,5!$G$5:$O$85,9,FALSE))</f>
        <v>0</v>
      </c>
      <c r="K17" s="132">
        <f>IF(COUNTIF(6!$G$5:$G$85,$B17)=0,0,VLOOKUP($B17,6!$G$5:$O$85,9,FALSE))</f>
        <v>0</v>
      </c>
      <c r="L17" s="118">
        <f t="shared" si="0"/>
        <v>185</v>
      </c>
      <c r="M17" s="25">
        <f t="shared" si="1"/>
        <v>3</v>
      </c>
      <c r="N17" s="36">
        <f>COUNTIF($D$4:D17,D17)</f>
        <v>5</v>
      </c>
      <c r="O17" s="31">
        <v>1</v>
      </c>
      <c r="P17" s="18" t="str">
        <f>VLOOKUP(CONCATENATE($O17," ",$O$16),$U$4:$X$311,2,FALSE)</f>
        <v>Dolák Hynek</v>
      </c>
      <c r="Q17" s="18">
        <f>VLOOKUP(CONCATENATE($O17," ",$O$16),$U$4:$X$311,3,FALSE)</f>
        <v>222</v>
      </c>
      <c r="R17" s="18">
        <f>VLOOKUP(CONCATENATE($O17," ",$O$16),$U$4:$X$311,4,FALSE)</f>
        <v>3</v>
      </c>
      <c r="T17" s="235"/>
      <c r="U17" s="238" t="str">
        <f t="shared" si="2"/>
        <v>5 MV1</v>
      </c>
      <c r="V17" s="239" t="str">
        <f t="shared" si="3"/>
        <v>Kassai Lubomír</v>
      </c>
      <c r="W17" s="238">
        <f t="shared" si="4"/>
        <v>185</v>
      </c>
      <c r="X17" s="238">
        <f t="shared" si="5"/>
        <v>3</v>
      </c>
    </row>
    <row r="18" spans="1:24" ht="12.75" customHeight="1">
      <c r="A18" s="122">
        <v>15</v>
      </c>
      <c r="B18" s="204" t="str">
        <f>Startovka!G68</f>
        <v>Kolář Petr</v>
      </c>
      <c r="C18" s="209">
        <f>Startovka!H68</f>
        <v>1973</v>
      </c>
      <c r="D18" s="22" t="str">
        <f>Startovka!I68</f>
        <v>MV1</v>
      </c>
      <c r="E18" s="23" t="str">
        <f>Startovka!J68</f>
        <v>Sokol Blansko</v>
      </c>
      <c r="F18" s="126">
        <f>IF(COUNTIF(1!$G$5:$G$85,$B18)=0,0,VLOOKUP($B18,1!$G$5:$O$85,9,FALSE))</f>
        <v>58</v>
      </c>
      <c r="G18" s="127">
        <f>IF(COUNTIF(2!$G$5:$G$78,$B18)=0,0,VLOOKUP($B18,2!$G$5:$O$78,9,FALSE))</f>
        <v>60</v>
      </c>
      <c r="H18" s="133">
        <f>IF(COUNTIF(3!$G$5:$G$85,$B18)=0,0,VLOOKUP($B18,3!$G$5:$O$85,9,FALSE))</f>
        <v>55</v>
      </c>
      <c r="I18" s="205">
        <f>IF(COUNTIF(4!$G$5:$G$85,$B18)=0,0,VLOOKUP($B18,4!$G$5:$O$85,9,FALSE))</f>
        <v>0</v>
      </c>
      <c r="J18" s="205">
        <f>IF(COUNTIF(5!$G$5:$G$85,$B18)=0,0,VLOOKUP($B18,5!$G$5:$O$85,9,FALSE))</f>
        <v>0</v>
      </c>
      <c r="K18" s="132">
        <f>IF(COUNTIF(6!$G$5:$G$85,$B18)=0,0,VLOOKUP($B18,6!$G$5:$O$85,9,FALSE))</f>
        <v>0</v>
      </c>
      <c r="L18" s="118">
        <f t="shared" si="0"/>
        <v>173</v>
      </c>
      <c r="M18" s="25">
        <f t="shared" si="1"/>
        <v>3</v>
      </c>
      <c r="N18" s="36">
        <f>COUNTIF($D$4:D18,D18)</f>
        <v>6</v>
      </c>
      <c r="O18" s="24">
        <v>2</v>
      </c>
      <c r="P18" s="155" t="str">
        <f>VLOOKUP(CONCATENATE($O18," ",$O$16),$U$4:$X$311,2,FALSE)</f>
        <v>Kejík Milan</v>
      </c>
      <c r="Q18" s="155">
        <f>VLOOKUP(CONCATENATE($O18," ",$O$16),$U$4:$X$311,3,FALSE)</f>
        <v>208</v>
      </c>
      <c r="R18" s="155">
        <f>VLOOKUP(CONCATENATE($O18," ",$O$16),$U$4:$X$311,4,FALSE)</f>
        <v>3</v>
      </c>
      <c r="T18" s="235"/>
      <c r="U18" s="238" t="str">
        <f t="shared" si="2"/>
        <v>6 MV1</v>
      </c>
      <c r="V18" s="239" t="str">
        <f t="shared" si="3"/>
        <v>Kolář Petr</v>
      </c>
      <c r="W18" s="238">
        <f t="shared" si="4"/>
        <v>173</v>
      </c>
      <c r="X18" s="238">
        <f t="shared" si="5"/>
        <v>3</v>
      </c>
    </row>
    <row r="19" spans="1:24" ht="12.75" customHeight="1">
      <c r="A19" s="122">
        <v>16</v>
      </c>
      <c r="B19" s="204" t="str">
        <f>Startovka!G132</f>
        <v>Prudek Vítězslav</v>
      </c>
      <c r="C19" s="209">
        <f>Startovka!H132</f>
        <v>1961</v>
      </c>
      <c r="D19" s="22" t="str">
        <f>Startovka!I132</f>
        <v>MV2</v>
      </c>
      <c r="E19" s="23" t="str">
        <f>Startovka!J132</f>
        <v>Moravec Sokol Benešov</v>
      </c>
      <c r="F19" s="126">
        <f>IF(COUNTIF(1!$G$5:$G$85,$B19)=0,0,VLOOKUP($B19,1!$G$5:$O$85,9,FALSE))</f>
        <v>61</v>
      </c>
      <c r="G19" s="127">
        <f>IF(COUNTIF(2!$G$5:$G$78,$B19)=0,0,VLOOKUP($B19,2!$G$5:$O$78,9,FALSE))</f>
        <v>56</v>
      </c>
      <c r="H19" s="133">
        <f>IF(COUNTIF(3!$G$5:$G$85,$B19)=0,0,VLOOKUP($B19,3!$G$5:$O$85,9,FALSE))</f>
        <v>0</v>
      </c>
      <c r="I19" s="205">
        <f>IF(COUNTIF(4!$G$5:$G$85,$B19)=0,0,VLOOKUP($B19,4!$G$5:$O$85,9,FALSE))</f>
        <v>0</v>
      </c>
      <c r="J19" s="205">
        <f>IF(COUNTIF(5!$G$5:$G$85,$B19)=0,0,VLOOKUP($B19,5!$G$5:$O$85,9,FALSE))</f>
        <v>0</v>
      </c>
      <c r="K19" s="132">
        <f>IF(COUNTIF(6!$G$5:$G$85,$B19)=0,0,VLOOKUP($B19,6!$G$5:$O$85,9,FALSE))</f>
        <v>0</v>
      </c>
      <c r="L19" s="118">
        <f t="shared" si="0"/>
        <v>117</v>
      </c>
      <c r="M19" s="25">
        <f t="shared" si="1"/>
        <v>2</v>
      </c>
      <c r="N19" s="36">
        <f>COUNTIF($D$4:D19,D19)</f>
        <v>2</v>
      </c>
      <c r="O19" s="24">
        <v>3</v>
      </c>
      <c r="P19" s="155" t="str">
        <f>VLOOKUP(CONCATENATE($O19," ",$O$16),$U$4:$X$311,2,FALSE)</f>
        <v>Macura Jan</v>
      </c>
      <c r="Q19" s="155">
        <f>VLOOKUP(CONCATENATE($O19," ",$O$16),$U$4:$X$311,3,FALSE)</f>
        <v>201</v>
      </c>
      <c r="R19" s="155">
        <f>VLOOKUP(CONCATENATE($O19," ",$O$16),$U$4:$X$311,4,FALSE)</f>
        <v>3</v>
      </c>
      <c r="T19" s="235"/>
      <c r="U19" s="238" t="str">
        <f t="shared" si="2"/>
        <v>2 MV2</v>
      </c>
      <c r="V19" s="239" t="str">
        <f t="shared" si="3"/>
        <v>Prudek Vítězslav</v>
      </c>
      <c r="W19" s="238">
        <f t="shared" si="4"/>
        <v>117</v>
      </c>
      <c r="X19" s="238">
        <f t="shared" si="5"/>
        <v>2</v>
      </c>
    </row>
    <row r="20" spans="1:24" ht="12.75" customHeight="1">
      <c r="A20" s="122">
        <v>17</v>
      </c>
      <c r="B20" s="204" t="str">
        <f>Startovka!G146</f>
        <v>Stloukal Jaroslav</v>
      </c>
      <c r="C20" s="209">
        <f>Startovka!H146</f>
        <v>1968</v>
      </c>
      <c r="D20" s="22" t="str">
        <f>Startovka!I146</f>
        <v>MV1</v>
      </c>
      <c r="E20" s="23" t="str">
        <f>Startovka!J146</f>
        <v>ART Adamov</v>
      </c>
      <c r="F20" s="126">
        <f>IF(COUNTIF(1!$G$5:$G$85,$B20)=0,0,VLOOKUP($B20,1!$G$5:$O$85,9,FALSE))</f>
        <v>56</v>
      </c>
      <c r="G20" s="127">
        <f>IF(COUNTIF(2!$G$5:$G$78,$B20)=0,0,VLOOKUP($B20,2!$G$5:$O$78,9,FALSE))</f>
        <v>59</v>
      </c>
      <c r="H20" s="133">
        <f>IF(COUNTIF(3!$G$5:$G$85,$B20)=0,0,VLOOKUP($B20,3!$G$5:$O$85,9,FALSE))</f>
        <v>57</v>
      </c>
      <c r="I20" s="205">
        <f>IF(COUNTIF(4!$G$5:$G$85,$B20)=0,0,VLOOKUP($B20,4!$G$5:$O$85,9,FALSE))</f>
        <v>0</v>
      </c>
      <c r="J20" s="205">
        <f>IF(COUNTIF(5!$G$5:$G$85,$B20)=0,0,VLOOKUP($B20,5!$G$5:$O$85,9,FALSE))</f>
        <v>0</v>
      </c>
      <c r="K20" s="132">
        <f>IF(COUNTIF(6!$G$5:$G$85,$B20)=0,0,VLOOKUP($B20,6!$G$5:$O$85,9,FALSE))</f>
        <v>0</v>
      </c>
      <c r="L20" s="118">
        <f t="shared" si="0"/>
        <v>172</v>
      </c>
      <c r="M20" s="36">
        <f t="shared" si="1"/>
        <v>3</v>
      </c>
      <c r="N20" s="36">
        <f>COUNTIF($D$4:D20,D20)</f>
        <v>7</v>
      </c>
      <c r="O20" s="24">
        <v>4</v>
      </c>
      <c r="P20" s="155" t="str">
        <f>VLOOKUP(CONCATENATE($O20," ",$O$16),$U$4:$X$311,2,FALSE)</f>
        <v>Dvořák Jaromír</v>
      </c>
      <c r="Q20" s="155">
        <f>VLOOKUP(CONCATENATE($O20," ",$O$16),$U$4:$X$311,3,FALSE)</f>
        <v>195</v>
      </c>
      <c r="R20" s="155">
        <f>VLOOKUP(CONCATENATE($O20," ",$O$16),$U$4:$X$311,4,FALSE)</f>
        <v>3</v>
      </c>
      <c r="T20" s="235"/>
      <c r="U20" s="238" t="str">
        <f t="shared" si="2"/>
        <v>7 MV1</v>
      </c>
      <c r="V20" s="239" t="str">
        <f t="shared" si="3"/>
        <v>Stloukal Jaroslav</v>
      </c>
      <c r="W20" s="238">
        <f t="shared" si="4"/>
        <v>172</v>
      </c>
      <c r="X20" s="238">
        <f t="shared" si="5"/>
        <v>3</v>
      </c>
    </row>
    <row r="21" spans="1:24" ht="12.75" customHeight="1">
      <c r="A21" s="122">
        <v>18</v>
      </c>
      <c r="B21" s="204" t="str">
        <f>Startovka!G46</f>
        <v>Hlavsa Tomáš</v>
      </c>
      <c r="C21" s="209">
        <f>Startovka!H46</f>
        <v>1983</v>
      </c>
      <c r="D21" s="22" t="str">
        <f>Startovka!I46</f>
        <v>M</v>
      </c>
      <c r="E21" s="23" t="str">
        <f>Startovka!J46</f>
        <v>Adamov</v>
      </c>
      <c r="F21" s="126">
        <f>IF(COUNTIF(1!$G$5:$G$85,$B21)=0,0,VLOOKUP($B21,1!$G$5:$O$85,9,FALSE))</f>
        <v>55</v>
      </c>
      <c r="G21" s="127">
        <f>IF(COUNTIF(2!$G$5:$G$78,$B21)=0,0,VLOOKUP($B21,2!$G$5:$O$78,9,FALSE))</f>
        <v>57</v>
      </c>
      <c r="H21" s="133">
        <f>IF(COUNTIF(3!$G$5:$G$85,$B21)=0,0,VLOOKUP($B21,3!$G$5:$O$85,9,FALSE))</f>
        <v>62</v>
      </c>
      <c r="I21" s="205">
        <f>IF(COUNTIF(4!$G$5:$G$85,$B21)=0,0,VLOOKUP($B21,4!$G$5:$O$85,9,FALSE))</f>
        <v>0</v>
      </c>
      <c r="J21" s="205">
        <f>IF(COUNTIF(5!$G$5:$G$85,$B21)=0,0,VLOOKUP($B21,5!$G$5:$O$85,9,FALSE))</f>
        <v>0</v>
      </c>
      <c r="K21" s="132">
        <f>IF(COUNTIF(6!$G$5:$G$85,$B21)=0,0,VLOOKUP($B21,6!$G$5:$O$85,9,FALSE))</f>
        <v>0</v>
      </c>
      <c r="L21" s="118">
        <f t="shared" si="0"/>
        <v>174</v>
      </c>
      <c r="M21" s="25">
        <f t="shared" si="1"/>
        <v>3</v>
      </c>
      <c r="N21" s="36">
        <f>COUNTIF($D$4:D21,D21)</f>
        <v>9</v>
      </c>
      <c r="O21" s="24">
        <v>5</v>
      </c>
      <c r="P21" s="155" t="str">
        <f>VLOOKUP(CONCATENATE($O21," ",$O$16),$U$4:$X$311,2,FALSE)</f>
        <v>Kassai Lubomír</v>
      </c>
      <c r="Q21" s="155">
        <f>VLOOKUP(CONCATENATE($O21," ",$O$16),$U$4:$X$311,3,FALSE)</f>
        <v>185</v>
      </c>
      <c r="R21" s="155">
        <f>VLOOKUP(CONCATENATE($O21," ",$O$16),$U$4:$X$311,4,FALSE)</f>
        <v>3</v>
      </c>
      <c r="T21" s="235"/>
      <c r="U21" s="238" t="str">
        <f t="shared" si="2"/>
        <v>9 M</v>
      </c>
      <c r="V21" s="239" t="str">
        <f t="shared" si="3"/>
        <v>Hlavsa Tomáš</v>
      </c>
      <c r="W21" s="238">
        <f t="shared" si="4"/>
        <v>174</v>
      </c>
      <c r="X21" s="238">
        <f t="shared" si="5"/>
        <v>3</v>
      </c>
    </row>
    <row r="22" spans="1:24" ht="12.75" customHeight="1">
      <c r="A22" s="122">
        <v>19</v>
      </c>
      <c r="B22" s="204" t="str">
        <f>Startovka!G13</f>
        <v>Bednář Zbyněk</v>
      </c>
      <c r="C22" s="209">
        <f>Startovka!H13</f>
        <v>1973</v>
      </c>
      <c r="D22" s="22" t="str">
        <f>Startovka!I13</f>
        <v>MV1</v>
      </c>
      <c r="E22" s="23" t="str">
        <f>Startovka!J13</f>
        <v>Tišnov</v>
      </c>
      <c r="F22" s="126">
        <f>IF(COUNTIF(1!$G$5:$G$85,$B22)=0,0,VLOOKUP($B22,1!$G$5:$O$85,9,FALSE))</f>
        <v>50</v>
      </c>
      <c r="G22" s="127">
        <f>IF(COUNTIF(2!$G$5:$G$78,$B22)=0,0,VLOOKUP($B22,2!$G$5:$O$78,9,FALSE))</f>
        <v>55</v>
      </c>
      <c r="H22" s="133">
        <f>IF(COUNTIF(3!$G$5:$G$85,$B22)=0,0,VLOOKUP($B22,3!$G$5:$O$85,9,FALSE))</f>
        <v>54</v>
      </c>
      <c r="I22" s="205">
        <f>IF(COUNTIF(4!$G$5:$G$85,$B22)=0,0,VLOOKUP($B22,4!$G$5:$O$85,9,FALSE))</f>
        <v>0</v>
      </c>
      <c r="J22" s="205">
        <f>IF(COUNTIF(5!$G$5:$G$85,$B22)=0,0,VLOOKUP($B22,5!$G$5:$O$85,9,FALSE))</f>
        <v>0</v>
      </c>
      <c r="K22" s="132">
        <f>IF(COUNTIF(6!$G$5:$G$85,$B22)=0,0,VLOOKUP($B22,6!$G$5:$O$85,9,FALSE))</f>
        <v>0</v>
      </c>
      <c r="L22" s="118">
        <f t="shared" si="0"/>
        <v>159</v>
      </c>
      <c r="M22" s="25">
        <f t="shared" si="1"/>
        <v>3</v>
      </c>
      <c r="N22" s="36">
        <f>COUNTIF($D$4:D22,D22)</f>
        <v>8</v>
      </c>
      <c r="O22" s="139" t="s">
        <v>16</v>
      </c>
      <c r="P22" s="125">
        <f>COUNTIF($D$4:$D$306,O22)</f>
        <v>24</v>
      </c>
      <c r="Q22" s="29"/>
      <c r="R22" s="16"/>
      <c r="T22" s="235"/>
      <c r="U22" s="238" t="str">
        <f t="shared" si="2"/>
        <v>8 MV1</v>
      </c>
      <c r="V22" s="239" t="str">
        <f t="shared" si="3"/>
        <v>Bednář Zbyněk</v>
      </c>
      <c r="W22" s="238">
        <f t="shared" si="4"/>
        <v>159</v>
      </c>
      <c r="X22" s="238">
        <f t="shared" si="5"/>
        <v>3</v>
      </c>
    </row>
    <row r="23" spans="1:24" ht="12.75" customHeight="1">
      <c r="A23" s="122">
        <v>20</v>
      </c>
      <c r="B23" s="204" t="str">
        <f>Startovka!G22</f>
        <v>Buš Roman</v>
      </c>
      <c r="C23" s="209">
        <f>Startovka!H22</f>
        <v>1965</v>
      </c>
      <c r="D23" s="22" t="str">
        <f>Startovka!I22</f>
        <v>MV1</v>
      </c>
      <c r="E23" s="23" t="str">
        <f>Startovka!J22</f>
        <v>Rájec</v>
      </c>
      <c r="F23" s="126">
        <f>IF(COUNTIF(1!$G$5:$G$85,$B23)=0,0,VLOOKUP($B23,1!$G$5:$O$85,9,FALSE))</f>
        <v>49</v>
      </c>
      <c r="G23" s="127">
        <f>IF(COUNTIF(2!$G$5:$G$78,$B23)=0,0,VLOOKUP($B23,2!$G$5:$O$78,9,FALSE))</f>
        <v>53</v>
      </c>
      <c r="H23" s="133">
        <f>IF(COUNTIF(3!$G$5:$G$85,$B23)=0,0,VLOOKUP($B23,3!$G$5:$O$85,9,FALSE))</f>
        <v>49</v>
      </c>
      <c r="I23" s="205">
        <f>IF(COUNTIF(4!$G$5:$G$85,$B23)=0,0,VLOOKUP($B23,4!$G$5:$O$85,9,FALSE))</f>
        <v>0</v>
      </c>
      <c r="J23" s="205">
        <f>IF(COUNTIF(5!$G$5:$G$85,$B23)=0,0,VLOOKUP($B23,5!$G$5:$O$85,9,FALSE))</f>
        <v>0</v>
      </c>
      <c r="K23" s="132">
        <f>IF(COUNTIF(6!$G$5:$G$85,$B23)=0,0,VLOOKUP($B23,6!$G$5:$O$85,9,FALSE))</f>
        <v>0</v>
      </c>
      <c r="L23" s="118">
        <f t="shared" si="0"/>
        <v>151</v>
      </c>
      <c r="M23" s="25">
        <f t="shared" si="1"/>
        <v>3</v>
      </c>
      <c r="N23" s="36">
        <f>COUNTIF($D$4:D23,D23)</f>
        <v>9</v>
      </c>
      <c r="O23" s="31">
        <v>1</v>
      </c>
      <c r="P23" s="18" t="str">
        <f>VLOOKUP(CONCATENATE($O23," ",$O$22),$U$4:$X$311,2,FALSE)</f>
        <v>Hájek Ivoš</v>
      </c>
      <c r="Q23" s="18">
        <f>VLOOKUP(CONCATENATE($O23," ",$O$22),$U$4:$X$311,3,FALSE)</f>
        <v>187</v>
      </c>
      <c r="R23" s="18">
        <f>VLOOKUP(CONCATENATE($O23," ",$O$22),$U$4:$X$311,4,FALSE)</f>
        <v>3</v>
      </c>
      <c r="T23" s="235"/>
      <c r="U23" s="238" t="str">
        <f t="shared" si="2"/>
        <v>9 MV1</v>
      </c>
      <c r="V23" s="239" t="str">
        <f t="shared" si="3"/>
        <v>Buš Roman</v>
      </c>
      <c r="W23" s="238">
        <f t="shared" si="4"/>
        <v>151</v>
      </c>
      <c r="X23" s="238">
        <f t="shared" si="5"/>
        <v>3</v>
      </c>
    </row>
    <row r="24" spans="1:24" ht="12.75" customHeight="1">
      <c r="A24" s="122">
        <v>21</v>
      </c>
      <c r="B24" s="204" t="str">
        <f>Startovka!G115</f>
        <v>Odehnal Tomáš</v>
      </c>
      <c r="C24" s="209">
        <f>Startovka!H115</f>
        <v>1968</v>
      </c>
      <c r="D24" s="22" t="str">
        <f>Startovka!I115</f>
        <v>MV1</v>
      </c>
      <c r="E24" s="23" t="str">
        <f>Startovka!J115</f>
        <v>Skalice</v>
      </c>
      <c r="F24" s="126">
        <f>IF(COUNTIF(1!$G$5:$G$85,$B24)=0,0,VLOOKUP($B24,1!$G$5:$O$85,9,FALSE))</f>
        <v>51</v>
      </c>
      <c r="G24" s="127">
        <f>IF(COUNTIF(2!$G$5:$G$78,$B24)=0,0,VLOOKUP($B24,2!$G$5:$O$78,9,FALSE))</f>
        <v>51</v>
      </c>
      <c r="H24" s="133">
        <f>IF(COUNTIF(3!$G$5:$G$85,$B24)=0,0,VLOOKUP($B24,3!$G$5:$O$85,9,FALSE))</f>
        <v>51</v>
      </c>
      <c r="I24" s="205">
        <f>IF(COUNTIF(4!$G$5:$G$85,$B24)=0,0,VLOOKUP($B24,4!$G$5:$O$85,9,FALSE))</f>
        <v>0</v>
      </c>
      <c r="J24" s="205">
        <f>IF(COUNTIF(5!$G$5:$G$85,$B24)=0,0,VLOOKUP($B24,5!$G$5:$O$85,9,FALSE))</f>
        <v>0</v>
      </c>
      <c r="K24" s="132">
        <f>IF(COUNTIF(6!$G$5:$G$85,$B24)=0,0,VLOOKUP($B24,6!$G$5:$O$85,9,FALSE))</f>
        <v>0</v>
      </c>
      <c r="L24" s="118">
        <f t="shared" si="0"/>
        <v>153</v>
      </c>
      <c r="M24" s="25">
        <f t="shared" si="1"/>
        <v>3</v>
      </c>
      <c r="N24" s="36">
        <f>COUNTIF($D$4:D24,D24)</f>
        <v>10</v>
      </c>
      <c r="O24" s="24">
        <v>2</v>
      </c>
      <c r="P24" s="155" t="str">
        <f>VLOOKUP(CONCATENATE($O24," ",$O$22),$U$4:$X$311,2,FALSE)</f>
        <v>Prudek Vítězslav</v>
      </c>
      <c r="Q24" s="155">
        <f>VLOOKUP(CONCATENATE($O24," ",$O$22),$U$4:$X$311,3,FALSE)</f>
        <v>117</v>
      </c>
      <c r="R24" s="155">
        <f>VLOOKUP(CONCATENATE($O24," ",$O$22),$U$4:$X$311,4,FALSE)</f>
        <v>2</v>
      </c>
      <c r="T24" s="235"/>
      <c r="U24" s="238" t="str">
        <f t="shared" si="2"/>
        <v>10 MV1</v>
      </c>
      <c r="V24" s="239" t="str">
        <f t="shared" si="3"/>
        <v>Odehnal Tomáš</v>
      </c>
      <c r="W24" s="238">
        <f t="shared" si="4"/>
        <v>153</v>
      </c>
      <c r="X24" s="238">
        <f t="shared" si="5"/>
        <v>3</v>
      </c>
    </row>
    <row r="25" spans="1:24" ht="12.75" customHeight="1">
      <c r="A25" s="122">
        <v>22</v>
      </c>
      <c r="B25" s="204" t="str">
        <f>Startovka!G179</f>
        <v>Vymazal Jiří</v>
      </c>
      <c r="C25" s="209">
        <f>Startovka!H179</f>
        <v>1974</v>
      </c>
      <c r="D25" s="22" t="str">
        <f>Startovka!I179</f>
        <v>M</v>
      </c>
      <c r="E25" s="23" t="str">
        <f>Startovka!J179</f>
        <v>Rájec - Jestřebí</v>
      </c>
      <c r="F25" s="126">
        <f>IF(COUNTIF(1!$G$5:$G$85,$B25)=0,0,VLOOKUP($B25,1!$G$5:$O$85,9,FALSE))</f>
        <v>47</v>
      </c>
      <c r="G25" s="127">
        <f>IF(COUNTIF(2!$G$5:$G$78,$B25)=0,0,VLOOKUP($B25,2!$G$5:$O$78,9,FALSE))</f>
        <v>48</v>
      </c>
      <c r="H25" s="133">
        <f>IF(COUNTIF(3!$G$5:$G$85,$B25)=0,0,VLOOKUP($B25,3!$G$5:$O$85,9,FALSE))</f>
        <v>45</v>
      </c>
      <c r="I25" s="205">
        <f>IF(COUNTIF(4!$G$5:$G$85,$B25)=0,0,VLOOKUP($B25,4!$G$5:$O$85,9,FALSE))</f>
        <v>0</v>
      </c>
      <c r="J25" s="205">
        <f>IF(COUNTIF(5!$G$5:$G$85,$B25)=0,0,VLOOKUP($B25,5!$G$5:$O$85,9,FALSE))</f>
        <v>0</v>
      </c>
      <c r="K25" s="132">
        <f>IF(COUNTIF(6!$G$5:$G$85,$B25)=0,0,VLOOKUP($B25,6!$G$5:$O$85,9,FALSE))</f>
        <v>0</v>
      </c>
      <c r="L25" s="118">
        <f t="shared" si="0"/>
        <v>140</v>
      </c>
      <c r="M25" s="36">
        <f t="shared" si="1"/>
        <v>3</v>
      </c>
      <c r="N25" s="36">
        <f>COUNTIF($D$4:D25,D25)</f>
        <v>10</v>
      </c>
      <c r="O25" s="24">
        <v>3</v>
      </c>
      <c r="P25" s="155" t="str">
        <f>VLOOKUP(CONCATENATE($O25," ",$O$22),$U$4:$X$311,2,FALSE)</f>
        <v>Hromek Jiří</v>
      </c>
      <c r="Q25" s="155">
        <f>VLOOKUP(CONCATENATE($O25," ",$O$22),$U$4:$X$311,3,FALSE)</f>
        <v>137</v>
      </c>
      <c r="R25" s="155">
        <f>VLOOKUP(CONCATENATE($O25," ",$O$22),$U$4:$X$311,4,FALSE)</f>
        <v>3</v>
      </c>
      <c r="T25" s="235"/>
      <c r="U25" s="238" t="str">
        <f t="shared" si="2"/>
        <v>10 M</v>
      </c>
      <c r="V25" s="239" t="str">
        <f t="shared" si="3"/>
        <v>Vymazal Jiří</v>
      </c>
      <c r="W25" s="238">
        <f t="shared" si="4"/>
        <v>140</v>
      </c>
      <c r="X25" s="238">
        <f t="shared" si="5"/>
        <v>3</v>
      </c>
    </row>
    <row r="26" spans="1:24" ht="12.75" customHeight="1">
      <c r="A26" s="122">
        <v>23</v>
      </c>
      <c r="B26" s="204" t="str">
        <f>Startovka!G54</f>
        <v>Hromek Jiří</v>
      </c>
      <c r="C26" s="209">
        <f>Startovka!H54</f>
        <v>1960</v>
      </c>
      <c r="D26" s="22" t="str">
        <f>Startovka!I54</f>
        <v>MV2</v>
      </c>
      <c r="E26" s="23" t="str">
        <f>Startovka!J54</f>
        <v>Fényx Adamov</v>
      </c>
      <c r="F26" s="126">
        <f>IF(COUNTIF(1!$G$5:$G$85,$B26)=0,0,VLOOKUP($B26,1!$G$5:$O$85,9,FALSE))</f>
        <v>43</v>
      </c>
      <c r="G26" s="127">
        <f>IF(COUNTIF(2!$G$5:$G$78,$B26)=0,0,VLOOKUP($B26,2!$G$5:$O$78,9,FALSE))</f>
        <v>47</v>
      </c>
      <c r="H26" s="133">
        <f>IF(COUNTIF(3!$G$5:$G$85,$B26)=0,0,VLOOKUP($B26,3!$G$5:$O$85,9,FALSE))</f>
        <v>47</v>
      </c>
      <c r="I26" s="205">
        <f>IF(COUNTIF(4!$G$5:$G$85,$B26)=0,0,VLOOKUP($B26,4!$G$5:$O$85,9,FALSE))</f>
        <v>0</v>
      </c>
      <c r="J26" s="205">
        <f>IF(COUNTIF(5!$G$5:$G$85,$B26)=0,0,VLOOKUP($B26,5!$G$5:$O$85,9,FALSE))</f>
        <v>0</v>
      </c>
      <c r="K26" s="132">
        <f>IF(COUNTIF(6!$G$5:$G$85,$B26)=0,0,VLOOKUP($B26,6!$G$5:$O$85,9,FALSE))</f>
        <v>0</v>
      </c>
      <c r="L26" s="118">
        <f t="shared" si="0"/>
        <v>137</v>
      </c>
      <c r="M26" s="33">
        <f t="shared" si="1"/>
        <v>3</v>
      </c>
      <c r="N26" s="36">
        <f>COUNTIF($D$4:D26,D26)</f>
        <v>3</v>
      </c>
      <c r="O26" s="24">
        <v>4</v>
      </c>
      <c r="P26" s="155" t="str">
        <f>VLOOKUP(CONCATENATE($O26," ",$O$22),$U$4:$X$311,2,FALSE)</f>
        <v>Šperka Oldřich</v>
      </c>
      <c r="Q26" s="155">
        <f>VLOOKUP(CONCATENATE($O26," ",$O$22),$U$4:$X$311,3,FALSE)</f>
        <v>123</v>
      </c>
      <c r="R26" s="155">
        <f>VLOOKUP(CONCATENATE($O26," ",$O$22),$U$4:$X$311,4,FALSE)</f>
        <v>3</v>
      </c>
      <c r="T26" s="235"/>
      <c r="U26" s="238" t="str">
        <f t="shared" si="2"/>
        <v>3 MV2</v>
      </c>
      <c r="V26" s="239" t="str">
        <f t="shared" si="3"/>
        <v>Hromek Jiří</v>
      </c>
      <c r="W26" s="238">
        <f t="shared" si="4"/>
        <v>137</v>
      </c>
      <c r="X26" s="238">
        <f t="shared" si="5"/>
        <v>3</v>
      </c>
    </row>
    <row r="27" spans="1:24" ht="12.75" customHeight="1">
      <c r="A27" s="122">
        <v>24</v>
      </c>
      <c r="B27" s="204" t="str">
        <f>Startovka!G172</f>
        <v>Veselý Prokop</v>
      </c>
      <c r="C27" s="209">
        <f>Startovka!H172</f>
        <v>1969</v>
      </c>
      <c r="D27" s="22" t="str">
        <f>Startovka!I172</f>
        <v>MV1</v>
      </c>
      <c r="E27" s="23" t="str">
        <f>Startovka!J172</f>
        <v>Kunštát</v>
      </c>
      <c r="F27" s="126">
        <f>IF(COUNTIF(1!$G$5:$G$85,$B27)=0,0,VLOOKUP($B27,1!$G$5:$O$85,9,FALSE))</f>
        <v>40</v>
      </c>
      <c r="G27" s="127">
        <f>IF(COUNTIF(2!$G$5:$G$78,$B27)=0,0,VLOOKUP($B27,2!$G$5:$O$78,9,FALSE))</f>
        <v>49</v>
      </c>
      <c r="H27" s="133">
        <f>IF(COUNTIF(3!$G$5:$G$85,$B27)=0,0,VLOOKUP($B27,3!$G$5:$O$85,9,FALSE))</f>
        <v>0</v>
      </c>
      <c r="I27" s="205">
        <f>IF(COUNTIF(4!$G$5:$G$85,$B27)=0,0,VLOOKUP($B27,4!$G$5:$O$85,9,FALSE))</f>
        <v>0</v>
      </c>
      <c r="J27" s="205">
        <f>IF(COUNTIF(5!$G$5:$G$85,$B27)=0,0,VLOOKUP($B27,5!$G$5:$O$85,9,FALSE))</f>
        <v>0</v>
      </c>
      <c r="K27" s="132">
        <f>IF(COUNTIF(6!$G$5:$G$85,$B27)=0,0,VLOOKUP($B27,6!$G$5:$O$85,9,FALSE))</f>
        <v>0</v>
      </c>
      <c r="L27" s="118">
        <f t="shared" si="0"/>
        <v>89</v>
      </c>
      <c r="M27" s="25">
        <f t="shared" si="1"/>
        <v>2</v>
      </c>
      <c r="N27" s="36">
        <f>COUNTIF($D$4:D27,D27)</f>
        <v>11</v>
      </c>
      <c r="O27" s="24">
        <v>5</v>
      </c>
      <c r="P27" s="155" t="str">
        <f>VLOOKUP(CONCATENATE($O27," ",$O$22),$U$4:$X$311,2,FALSE)</f>
        <v>Novák Zdeněk</v>
      </c>
      <c r="Q27" s="155">
        <f>VLOOKUP(CONCATENATE($O27," ",$O$22),$U$4:$X$311,3,FALSE)</f>
        <v>123</v>
      </c>
      <c r="R27" s="155">
        <f>VLOOKUP(CONCATENATE($O27," ",$O$22),$U$4:$X$311,4,FALSE)</f>
        <v>3</v>
      </c>
      <c r="T27" s="235"/>
      <c r="U27" s="238" t="str">
        <f t="shared" si="2"/>
        <v>11 MV1</v>
      </c>
      <c r="V27" s="239" t="str">
        <f t="shared" si="3"/>
        <v>Veselý Prokop</v>
      </c>
      <c r="W27" s="238">
        <f t="shared" si="4"/>
        <v>89</v>
      </c>
      <c r="X27" s="238">
        <f t="shared" si="5"/>
        <v>2</v>
      </c>
    </row>
    <row r="28" spans="1:24" ht="12.75" customHeight="1">
      <c r="A28" s="122">
        <v>25</v>
      </c>
      <c r="B28" s="204" t="str">
        <f>Startovka!G105</f>
        <v>Moravec Jiří</v>
      </c>
      <c r="C28" s="209">
        <f>Startovka!H105</f>
        <v>1977</v>
      </c>
      <c r="D28" s="22" t="str">
        <f>Startovka!I105</f>
        <v>M</v>
      </c>
      <c r="E28" s="23" t="str">
        <f>Startovka!J105</f>
        <v>Horizont Kola Novák Blansko</v>
      </c>
      <c r="F28" s="126">
        <f>IF(COUNTIF(1!$G$5:$G$85,$B28)=0,0,VLOOKUP($B28,1!$G$5:$O$85,9,FALSE))</f>
        <v>41</v>
      </c>
      <c r="G28" s="127">
        <f>IF(COUNTIF(2!$G$5:$G$78,$B28)=0,0,VLOOKUP($B28,2!$G$5:$O$78,9,FALSE))</f>
        <v>46</v>
      </c>
      <c r="H28" s="133">
        <f>IF(COUNTIF(3!$G$5:$G$85,$B28)=0,0,VLOOKUP($B28,3!$G$5:$O$85,9,FALSE))</f>
        <v>50</v>
      </c>
      <c r="I28" s="205">
        <f>IF(COUNTIF(4!$G$5:$G$85,$B28)=0,0,VLOOKUP($B28,4!$G$5:$O$85,9,FALSE))</f>
        <v>0</v>
      </c>
      <c r="J28" s="205">
        <f>IF(COUNTIF(5!$G$5:$G$85,$B28)=0,0,VLOOKUP($B28,5!$G$5:$O$85,9,FALSE))</f>
        <v>0</v>
      </c>
      <c r="K28" s="132">
        <f>IF(COUNTIF(6!$G$5:$G$85,$B28)=0,0,VLOOKUP($B28,6!$G$5:$O$85,9,FALSE))</f>
        <v>0</v>
      </c>
      <c r="L28" s="118">
        <f t="shared" si="0"/>
        <v>137</v>
      </c>
      <c r="M28" s="25">
        <f t="shared" si="1"/>
        <v>3</v>
      </c>
      <c r="N28" s="36">
        <f>COUNTIF($D$4:D28,D28)</f>
        <v>11</v>
      </c>
      <c r="O28" s="247" t="s">
        <v>62</v>
      </c>
      <c r="P28" s="125">
        <f>COUNTIF($D$4:$D$306,O28)</f>
        <v>14</v>
      </c>
      <c r="Q28" s="29"/>
      <c r="R28" s="16"/>
      <c r="T28" s="235"/>
      <c r="U28" s="238" t="str">
        <f t="shared" si="2"/>
        <v>11 M</v>
      </c>
      <c r="V28" s="239" t="str">
        <f t="shared" si="3"/>
        <v>Moravec Jiří</v>
      </c>
      <c r="W28" s="238">
        <f t="shared" si="4"/>
        <v>137</v>
      </c>
      <c r="X28" s="238">
        <f t="shared" si="5"/>
        <v>3</v>
      </c>
    </row>
    <row r="29" spans="1:24" ht="12.75" customHeight="1">
      <c r="A29" s="122">
        <v>26</v>
      </c>
      <c r="B29" s="204" t="str">
        <f>Startovka!G149</f>
        <v>Stráník Aleš</v>
      </c>
      <c r="C29" s="209">
        <f>Startovka!H149</f>
        <v>1950</v>
      </c>
      <c r="D29" s="22" t="str">
        <f>Startovka!I149</f>
        <v>MV3</v>
      </c>
      <c r="E29" s="23" t="str">
        <f>Startovka!J149</f>
        <v>Blansko</v>
      </c>
      <c r="F29" s="126">
        <f>IF(COUNTIF(1!$G$5:$G$85,$B29)=0,0,VLOOKUP($B29,1!$G$5:$O$85,9,FALSE))</f>
        <v>44</v>
      </c>
      <c r="G29" s="127">
        <f>IF(COUNTIF(2!$G$5:$G$78,$B29)=0,0,VLOOKUP($B29,2!$G$5:$O$78,9,FALSE))</f>
        <v>42</v>
      </c>
      <c r="H29" s="133">
        <f>IF(COUNTIF(3!$G$5:$G$85,$B29)=0,0,VLOOKUP($B29,3!$G$5:$O$85,9,FALSE))</f>
        <v>41</v>
      </c>
      <c r="I29" s="205">
        <f>IF(COUNTIF(4!$G$5:$G$85,$B29)=0,0,VLOOKUP($B29,4!$G$5:$O$85,9,FALSE))</f>
        <v>0</v>
      </c>
      <c r="J29" s="205">
        <f>IF(COUNTIF(5!$G$5:$G$85,$B29)=0,0,VLOOKUP($B29,5!$G$5:$O$85,9,FALSE))</f>
        <v>0</v>
      </c>
      <c r="K29" s="132">
        <f>IF(COUNTIF(6!$G$5:$G$85,$B29)=0,0,VLOOKUP($B29,6!$G$5:$O$85,9,FALSE))</f>
        <v>0</v>
      </c>
      <c r="L29" s="118">
        <f t="shared" si="0"/>
        <v>127</v>
      </c>
      <c r="M29" s="25">
        <f t="shared" si="1"/>
        <v>3</v>
      </c>
      <c r="N29" s="36">
        <f>COUNTIF($D$4:D29,D29)</f>
        <v>1</v>
      </c>
      <c r="O29" s="31">
        <v>1</v>
      </c>
      <c r="P29" s="18" t="str">
        <f>VLOOKUP(CONCATENATE($O29," ",$O$28),$U$4:$X$311,2,FALSE)</f>
        <v>Stráník Aleš</v>
      </c>
      <c r="Q29" s="18">
        <f>VLOOKUP(CONCATENATE($O29," ",$O$28),$U$4:$X$311,3,FALSE)</f>
        <v>127</v>
      </c>
      <c r="R29" s="18">
        <f>VLOOKUP(CONCATENATE($O29," ",$O$28),$U$4:$X$311,4,FALSE)</f>
        <v>3</v>
      </c>
      <c r="T29" s="235"/>
      <c r="U29" s="238" t="str">
        <f t="shared" si="2"/>
        <v>1 MV3</v>
      </c>
      <c r="V29" s="239" t="str">
        <f t="shared" si="3"/>
        <v>Stráník Aleš</v>
      </c>
      <c r="W29" s="238">
        <f t="shared" si="4"/>
        <v>127</v>
      </c>
      <c r="X29" s="238">
        <f t="shared" si="5"/>
        <v>3</v>
      </c>
    </row>
    <row r="30" spans="1:24" ht="12.75" customHeight="1">
      <c r="A30" s="122">
        <v>27</v>
      </c>
      <c r="B30" s="204" t="str">
        <f>Startovka!G139</f>
        <v>Skoták Jiří</v>
      </c>
      <c r="C30" s="209">
        <f>Startovka!H139</f>
        <v>1964</v>
      </c>
      <c r="D30" s="22" t="str">
        <f>Startovka!I139</f>
        <v>MV1</v>
      </c>
      <c r="E30" s="23" t="str">
        <f>Startovka!J139</f>
        <v>SC Ráječko</v>
      </c>
      <c r="F30" s="126">
        <f>IF(COUNTIF(1!$G$5:$G$85,$B30)=0,0,VLOOKUP($B30,1!$G$5:$O$85,9,FALSE))</f>
        <v>46</v>
      </c>
      <c r="G30" s="127">
        <f>IF(COUNTIF(2!$G$5:$G$78,$B30)=0,0,VLOOKUP($B30,2!$G$5:$O$78,9,FALSE))</f>
        <v>39</v>
      </c>
      <c r="H30" s="133">
        <f>IF(COUNTIF(3!$G$5:$G$85,$B30)=0,0,VLOOKUP($B30,3!$G$5:$O$85,9,FALSE))</f>
        <v>0</v>
      </c>
      <c r="I30" s="205">
        <f>IF(COUNTIF(4!$G$5:$G$85,$B30)=0,0,VLOOKUP($B30,4!$G$5:$O$85,9,FALSE))</f>
        <v>0</v>
      </c>
      <c r="J30" s="205">
        <f>IF(COUNTIF(5!$G$5:$G$85,$B30)=0,0,VLOOKUP($B30,5!$G$5:$O$85,9,FALSE))</f>
        <v>0</v>
      </c>
      <c r="K30" s="132">
        <f>IF(COUNTIF(6!$G$5:$G$85,$B30)=0,0,VLOOKUP($B30,6!$G$5:$O$85,9,FALSE))</f>
        <v>0</v>
      </c>
      <c r="L30" s="118">
        <f t="shared" si="0"/>
        <v>85</v>
      </c>
      <c r="M30" s="25">
        <f t="shared" si="1"/>
        <v>2</v>
      </c>
      <c r="N30" s="36">
        <f>COUNTIF($D$4:D30,D30)</f>
        <v>12</v>
      </c>
      <c r="O30" s="24">
        <v>2</v>
      </c>
      <c r="P30" s="155" t="str">
        <f>VLOOKUP(CONCATENATE($O30," ",$O$28),$U$4:$X$311,2,FALSE)</f>
        <v>Brtník Jiří</v>
      </c>
      <c r="Q30" s="155">
        <f>VLOOKUP(CONCATENATE($O30," ",$O$28),$U$4:$X$311,3,FALSE)</f>
        <v>108</v>
      </c>
      <c r="R30" s="155">
        <f>VLOOKUP(CONCATENATE($O30," ",$O$28),$U$4:$X$311,4,FALSE)</f>
        <v>3</v>
      </c>
      <c r="T30" s="235"/>
      <c r="U30" s="238" t="str">
        <f t="shared" si="2"/>
        <v>12 MV1</v>
      </c>
      <c r="V30" s="239" t="str">
        <f t="shared" si="3"/>
        <v>Skoták Jiří</v>
      </c>
      <c r="W30" s="238">
        <f t="shared" si="4"/>
        <v>85</v>
      </c>
      <c r="X30" s="238">
        <f t="shared" si="5"/>
        <v>2</v>
      </c>
    </row>
    <row r="31" spans="1:24" ht="12.75" customHeight="1">
      <c r="A31" s="122">
        <v>28</v>
      </c>
      <c r="B31" s="204" t="str">
        <f>Startovka!G162</f>
        <v>Šperka Oldřich</v>
      </c>
      <c r="C31" s="209">
        <f>Startovka!H162</f>
        <v>1956</v>
      </c>
      <c r="D31" s="22" t="str">
        <f>Startovka!I162</f>
        <v>MV2</v>
      </c>
      <c r="E31" s="23" t="str">
        <f>Startovka!J162</f>
        <v>Jedovnice</v>
      </c>
      <c r="F31" s="126">
        <f>IF(COUNTIF(1!$G$5:$G$85,$B31)=0,0,VLOOKUP($B31,1!$G$5:$O$85,9,FALSE))</f>
        <v>42</v>
      </c>
      <c r="G31" s="127">
        <f>IF(COUNTIF(2!$G$5:$G$78,$B31)=0,0,VLOOKUP($B31,2!$G$5:$O$78,9,FALSE))</f>
        <v>41</v>
      </c>
      <c r="H31" s="133">
        <f>IF(COUNTIF(3!$G$5:$G$85,$B31)=0,0,VLOOKUP($B31,3!$G$5:$O$85,9,FALSE))</f>
        <v>40</v>
      </c>
      <c r="I31" s="205">
        <f>IF(COUNTIF(4!$G$5:$G$85,$B31)=0,0,VLOOKUP($B31,4!$G$5:$O$85,9,FALSE))</f>
        <v>0</v>
      </c>
      <c r="J31" s="205">
        <f>IF(COUNTIF(5!$G$5:$G$85,$B31)=0,0,VLOOKUP($B31,5!$G$5:$O$85,9,FALSE))</f>
        <v>0</v>
      </c>
      <c r="K31" s="132">
        <f>IF(COUNTIF(6!$G$5:$G$85,$B31)=0,0,VLOOKUP($B31,6!$G$5:$O$85,9,FALSE))</f>
        <v>0</v>
      </c>
      <c r="L31" s="118">
        <f t="shared" si="0"/>
        <v>123</v>
      </c>
      <c r="M31" s="25">
        <f t="shared" si="1"/>
        <v>3</v>
      </c>
      <c r="N31" s="36">
        <f>COUNTIF($D$4:D31,D31)</f>
        <v>4</v>
      </c>
      <c r="O31" s="24">
        <v>3</v>
      </c>
      <c r="P31" s="155" t="str">
        <f>VLOOKUP(CONCATENATE($O31," ",$O$28),$U$4:$X$311,2,FALSE)</f>
        <v>Kunrt Miroslav</v>
      </c>
      <c r="Q31" s="155">
        <f>VLOOKUP(CONCATENATE($O31," ",$O$28),$U$4:$X$311,3,FALSE)</f>
        <v>102</v>
      </c>
      <c r="R31" s="155">
        <f>VLOOKUP(CONCATENATE($O31," ",$O$28),$U$4:$X$311,4,FALSE)</f>
        <v>3</v>
      </c>
      <c r="T31" s="235"/>
      <c r="U31" s="238" t="str">
        <f t="shared" si="2"/>
        <v>4 MV2</v>
      </c>
      <c r="V31" s="239" t="str">
        <f t="shared" si="3"/>
        <v>Šperka Oldřich</v>
      </c>
      <c r="W31" s="238">
        <f t="shared" si="4"/>
        <v>123</v>
      </c>
      <c r="X31" s="238">
        <f t="shared" si="5"/>
        <v>3</v>
      </c>
    </row>
    <row r="32" spans="1:24" ht="12.75" customHeight="1">
      <c r="A32" s="122">
        <v>29</v>
      </c>
      <c r="B32" s="204" t="str">
        <f>Startovka!G29</f>
        <v>Drábek Jan</v>
      </c>
      <c r="C32" s="209">
        <f>Startovka!H29</f>
        <v>1980</v>
      </c>
      <c r="D32" s="22" t="str">
        <f>Startovka!I29</f>
        <v>M</v>
      </c>
      <c r="E32" s="23" t="str">
        <f>Startovka!J29</f>
        <v>Kanice</v>
      </c>
      <c r="F32" s="126">
        <f>IF(COUNTIF(1!$G$5:$G$85,$B32)=0,0,VLOOKUP($B32,1!$G$5:$O$85,9,FALSE))</f>
        <v>37</v>
      </c>
      <c r="G32" s="127">
        <f>IF(COUNTIF(2!$G$5:$G$78,$B32)=0,0,VLOOKUP($B32,2!$G$5:$O$78,9,FALSE))</f>
        <v>45</v>
      </c>
      <c r="H32" s="133">
        <f>IF(COUNTIF(3!$G$5:$G$85,$B32)=0,0,VLOOKUP($B32,3!$G$5:$O$85,9,FALSE))</f>
        <v>42</v>
      </c>
      <c r="I32" s="205">
        <f>IF(COUNTIF(4!$G$5:$G$85,$B32)=0,0,VLOOKUP($B32,4!$G$5:$O$85,9,FALSE))</f>
        <v>0</v>
      </c>
      <c r="J32" s="205">
        <f>IF(COUNTIF(5!$G$5:$G$85,$B32)=0,0,VLOOKUP($B32,5!$G$5:$O$85,9,FALSE))</f>
        <v>0</v>
      </c>
      <c r="K32" s="132">
        <f>IF(COUNTIF(6!$G$5:$G$85,$B32)=0,0,VLOOKUP($B32,6!$G$5:$O$85,9,FALSE))</f>
        <v>0</v>
      </c>
      <c r="L32" s="118">
        <f t="shared" si="0"/>
        <v>124</v>
      </c>
      <c r="M32" s="25">
        <f t="shared" si="1"/>
        <v>3</v>
      </c>
      <c r="N32" s="36">
        <f>COUNTIF($D$4:D32,D32)</f>
        <v>12</v>
      </c>
      <c r="O32" s="24">
        <v>4</v>
      </c>
      <c r="P32" s="155" t="str">
        <f>VLOOKUP(CONCATENATE($O32," ",$O$28),$U$4:$X$311,2,FALSE)</f>
        <v>Sedláček Pavel</v>
      </c>
      <c r="Q32" s="155">
        <f>VLOOKUP(CONCATENATE($O32," ",$O$28),$U$4:$X$311,3,FALSE)</f>
        <v>72</v>
      </c>
      <c r="R32" s="155">
        <f>VLOOKUP(CONCATENATE($O32," ",$O$28),$U$4:$X$311,4,FALSE)</f>
        <v>3</v>
      </c>
      <c r="T32" s="235"/>
      <c r="U32" s="238" t="str">
        <f t="shared" si="2"/>
        <v>12 M</v>
      </c>
      <c r="V32" s="239" t="str">
        <f t="shared" si="3"/>
        <v>Drábek Jan</v>
      </c>
      <c r="W32" s="238">
        <f t="shared" si="4"/>
        <v>124</v>
      </c>
      <c r="X32" s="238">
        <f t="shared" si="5"/>
        <v>3</v>
      </c>
    </row>
    <row r="33" spans="1:24" ht="12.75" customHeight="1">
      <c r="A33" s="122">
        <v>30</v>
      </c>
      <c r="B33" s="204" t="str">
        <f>Startovka!G39</f>
        <v>Grün Vojtěch</v>
      </c>
      <c r="C33" s="209">
        <f>Startovka!H39</f>
        <v>1992</v>
      </c>
      <c r="D33" s="22" t="str">
        <f>Startovka!I39</f>
        <v>J</v>
      </c>
      <c r="E33" s="23" t="str">
        <f>Startovka!J39</f>
        <v>AC Okrouhlá </v>
      </c>
      <c r="F33" s="126">
        <f>IF(COUNTIF(1!$G$5:$G$85,$B33)=0,0,VLOOKUP($B33,1!$G$5:$O$85,9,FALSE))</f>
        <v>40</v>
      </c>
      <c r="G33" s="127">
        <f>IF(COUNTIF(2!$G$5:$G$78,$B33)=0,0,VLOOKUP($B33,2!$G$5:$O$78,9,FALSE))</f>
        <v>40</v>
      </c>
      <c r="H33" s="133">
        <f>IF(COUNTIF(3!$G$5:$G$85,$B33)=0,0,VLOOKUP($B33,3!$G$5:$O$85,9,FALSE))</f>
        <v>40</v>
      </c>
      <c r="I33" s="205">
        <f>IF(COUNTIF(4!$G$5:$G$85,$B33)=0,0,VLOOKUP($B33,4!$G$5:$O$85,9,FALSE))</f>
        <v>0</v>
      </c>
      <c r="J33" s="205">
        <f>IF(COUNTIF(5!$G$5:$G$85,$B33)=0,0,VLOOKUP($B33,5!$G$5:$O$85,9,FALSE))</f>
        <v>0</v>
      </c>
      <c r="K33" s="132">
        <f>IF(COUNTIF(6!$G$5:$G$85,$B33)=0,0,VLOOKUP($B33,6!$G$5:$O$85,9,FALSE))</f>
        <v>0</v>
      </c>
      <c r="L33" s="118">
        <f t="shared" si="0"/>
        <v>120</v>
      </c>
      <c r="M33" s="25">
        <f t="shared" si="1"/>
        <v>3</v>
      </c>
      <c r="N33" s="36">
        <f>COUNTIF($D$4:D33,D33)</f>
        <v>1</v>
      </c>
      <c r="O33" s="24">
        <v>5</v>
      </c>
      <c r="P33" s="155" t="str">
        <f>VLOOKUP(CONCATENATE($O33," ",$O$28),$U$4:$X$311,2,FALSE)</f>
        <v>Růžička Bohuslav</v>
      </c>
      <c r="Q33" s="155">
        <f>VLOOKUP(CONCATENATE($O33," ",$O$28),$U$4:$X$311,3,FALSE)</f>
        <v>43</v>
      </c>
      <c r="R33" s="155">
        <f>VLOOKUP(CONCATENATE($O33," ",$O$28),$U$4:$X$311,4,FALSE)</f>
        <v>2</v>
      </c>
      <c r="T33" s="235"/>
      <c r="U33" s="238" t="str">
        <f t="shared" si="2"/>
        <v>1 J</v>
      </c>
      <c r="V33" s="239" t="str">
        <f t="shared" si="3"/>
        <v>Grün Vojtěch</v>
      </c>
      <c r="W33" s="238">
        <f t="shared" si="4"/>
        <v>120</v>
      </c>
      <c r="X33" s="238">
        <f t="shared" si="5"/>
        <v>3</v>
      </c>
    </row>
    <row r="34" spans="1:24" ht="12.75" customHeight="1">
      <c r="A34" s="122">
        <v>31</v>
      </c>
      <c r="B34" s="204" t="str">
        <f>Startovka!G138</f>
        <v>Skoták Hynek</v>
      </c>
      <c r="C34" s="209">
        <f>Startovka!H138</f>
        <v>1977</v>
      </c>
      <c r="D34" s="22" t="str">
        <f>Startovka!I138</f>
        <v>M</v>
      </c>
      <c r="E34" s="23" t="str">
        <f>Startovka!J138</f>
        <v>Extreme Life</v>
      </c>
      <c r="F34" s="126">
        <f>IF(COUNTIF(1!$G$5:$G$85,$B34)=0,0,VLOOKUP($B34,1!$G$5:$O$85,9,FALSE))</f>
        <v>38</v>
      </c>
      <c r="G34" s="127">
        <f>IF(COUNTIF(2!$G$5:$G$78,$B34)=0,0,VLOOKUP($B34,2!$G$5:$O$78,9,FALSE))</f>
        <v>40</v>
      </c>
      <c r="H34" s="133">
        <f>IF(COUNTIF(3!$G$5:$G$85,$B34)=0,0,VLOOKUP($B34,3!$G$5:$O$85,9,FALSE))</f>
        <v>0</v>
      </c>
      <c r="I34" s="205">
        <f>IF(COUNTIF(4!$G$5:$G$85,$B34)=0,0,VLOOKUP($B34,4!$G$5:$O$85,9,FALSE))</f>
        <v>0</v>
      </c>
      <c r="J34" s="205">
        <f>IF(COUNTIF(5!$G$5:$G$85,$B34)=0,0,VLOOKUP($B34,5!$G$5:$O$85,9,FALSE))</f>
        <v>0</v>
      </c>
      <c r="K34" s="132">
        <f>IF(COUNTIF(6!$G$5:$G$85,$B34)=0,0,VLOOKUP($B34,6!$G$5:$O$85,9,FALSE))</f>
        <v>0</v>
      </c>
      <c r="L34" s="118">
        <f t="shared" si="0"/>
        <v>78</v>
      </c>
      <c r="M34" s="25">
        <f t="shared" si="1"/>
        <v>2</v>
      </c>
      <c r="N34" s="36">
        <f>COUNTIF($D$4:D34,D34)</f>
        <v>13</v>
      </c>
      <c r="O34" s="139" t="s">
        <v>17</v>
      </c>
      <c r="P34" s="125">
        <f>COUNTIF($D$4:$D$306,O34)</f>
        <v>69</v>
      </c>
      <c r="Q34" s="35"/>
      <c r="R34" s="16"/>
      <c r="T34" s="235"/>
      <c r="U34" s="238" t="str">
        <f t="shared" si="2"/>
        <v>13 M</v>
      </c>
      <c r="V34" s="239" t="str">
        <f t="shared" si="3"/>
        <v>Skoták Hynek</v>
      </c>
      <c r="W34" s="238">
        <f t="shared" si="4"/>
        <v>78</v>
      </c>
      <c r="X34" s="238">
        <f t="shared" si="5"/>
        <v>2</v>
      </c>
    </row>
    <row r="35" spans="1:24" ht="12.75" customHeight="1">
      <c r="A35" s="122">
        <v>32</v>
      </c>
      <c r="B35" s="204" t="str">
        <f>Startovka!G113</f>
        <v>Novák Zdeněk</v>
      </c>
      <c r="C35" s="209">
        <f>Startovka!H113</f>
        <v>1961</v>
      </c>
      <c r="D35" s="22" t="str">
        <f>Startovka!I113</f>
        <v>MV2</v>
      </c>
      <c r="E35" s="23" t="str">
        <f>Startovka!J113</f>
        <v>Horizont Kola Novák Blansko</v>
      </c>
      <c r="F35" s="126">
        <f>IF(COUNTIF(1!$G$5:$G$85,$B35)=0,0,VLOOKUP($B35,1!$G$5:$O$85,9,FALSE))</f>
        <v>33</v>
      </c>
      <c r="G35" s="127">
        <f>IF(COUNTIF(2!$G$5:$G$78,$B35)=0,0,VLOOKUP($B35,2!$G$5:$O$78,9,FALSE))</f>
        <v>44</v>
      </c>
      <c r="H35" s="133">
        <f>IF(COUNTIF(3!$G$5:$G$85,$B35)=0,0,VLOOKUP($B35,3!$G$5:$O$85,9,FALSE))</f>
        <v>46</v>
      </c>
      <c r="I35" s="205">
        <f>IF(COUNTIF(4!$G$5:$G$85,$B35)=0,0,VLOOKUP($B35,4!$G$5:$O$85,9,FALSE))</f>
        <v>0</v>
      </c>
      <c r="J35" s="205">
        <f>IF(COUNTIF(5!$G$5:$G$85,$B35)=0,0,VLOOKUP($B35,5!$G$5:$O$85,9,FALSE))</f>
        <v>0</v>
      </c>
      <c r="K35" s="132">
        <f>IF(COUNTIF(6!$G$5:$G$85,$B35)=0,0,VLOOKUP($B35,6!$G$5:$O$85,9,FALSE))</f>
        <v>0</v>
      </c>
      <c r="L35" s="118">
        <f t="shared" si="0"/>
        <v>123</v>
      </c>
      <c r="M35" s="25">
        <f t="shared" si="1"/>
        <v>3</v>
      </c>
      <c r="N35" s="36">
        <f>COUNTIF($D$4:D35,D35)</f>
        <v>5</v>
      </c>
      <c r="O35" s="31">
        <v>1</v>
      </c>
      <c r="P35" s="18" t="str">
        <f>VLOOKUP(CONCATENATE($O35," ",$O$34),$U$4:$X$311,2,FALSE)</f>
        <v>Tesařová Markéta</v>
      </c>
      <c r="Q35" s="18">
        <f>VLOOKUP(CONCATENATE($O35," ",$O$34),$U$4:$X$311,3,FALSE)</f>
        <v>112</v>
      </c>
      <c r="R35" s="18">
        <f>VLOOKUP(CONCATENATE($O35," ",$O$34),$U$4:$X$311,4,FALSE)</f>
        <v>3</v>
      </c>
      <c r="T35" s="235"/>
      <c r="U35" s="238" t="str">
        <f t="shared" si="2"/>
        <v>5 MV2</v>
      </c>
      <c r="V35" s="239" t="str">
        <f t="shared" si="3"/>
        <v>Novák Zdeněk</v>
      </c>
      <c r="W35" s="238">
        <f t="shared" si="4"/>
        <v>123</v>
      </c>
      <c r="X35" s="238">
        <f t="shared" si="5"/>
        <v>3</v>
      </c>
    </row>
    <row r="36" spans="1:24" ht="12.75" customHeight="1">
      <c r="A36" s="122">
        <v>33</v>
      </c>
      <c r="B36" s="204" t="str">
        <f>Startovka!G131</f>
        <v>Procházka Jan</v>
      </c>
      <c r="C36" s="209">
        <f>Startovka!H131</f>
        <v>1979</v>
      </c>
      <c r="D36" s="22" t="str">
        <f>Startovka!I131</f>
        <v>M</v>
      </c>
      <c r="E36" s="23" t="str">
        <f>Startovka!J131</f>
        <v>Ráječko</v>
      </c>
      <c r="F36" s="126">
        <f>IF(COUNTIF(1!$G$5:$G$85,$B36)=0,0,VLOOKUP($B36,1!$G$5:$O$85,9,FALSE))</f>
        <v>34</v>
      </c>
      <c r="G36" s="127">
        <f>IF(COUNTIF(2!$G$5:$G$78,$B36)=0,0,VLOOKUP($B36,2!$G$5:$O$78,9,FALSE))</f>
        <v>43</v>
      </c>
      <c r="H36" s="133">
        <f>IF(COUNTIF(3!$G$5:$G$85,$B36)=0,0,VLOOKUP($B36,3!$G$5:$O$85,9,FALSE))</f>
        <v>44</v>
      </c>
      <c r="I36" s="205">
        <f>IF(COUNTIF(4!$G$5:$G$85,$B36)=0,0,VLOOKUP($B36,4!$G$5:$O$85,9,FALSE))</f>
        <v>0</v>
      </c>
      <c r="J36" s="205">
        <f>IF(COUNTIF(5!$G$5:$G$85,$B36)=0,0,VLOOKUP($B36,5!$G$5:$O$85,9,FALSE))</f>
        <v>0</v>
      </c>
      <c r="K36" s="132">
        <f>IF(COUNTIF(6!$G$5:$G$85,$B36)=0,0,VLOOKUP($B36,6!$G$5:$O$85,9,FALSE))</f>
        <v>0</v>
      </c>
      <c r="L36" s="118">
        <f aca="true" t="shared" si="6" ref="L36:L67">LARGE(F36:K36,1)+LARGE(F36:K36,2)+LARGE(F36:K36,3)+LARGE(F36:K36,4)+LARGE(F36:K36,5)</f>
        <v>121</v>
      </c>
      <c r="M36" s="25">
        <f t="shared" si="1"/>
        <v>3</v>
      </c>
      <c r="N36" s="36">
        <f>COUNTIF($D$4:D36,D36)</f>
        <v>14</v>
      </c>
      <c r="O36" s="24">
        <v>2</v>
      </c>
      <c r="P36" s="155" t="str">
        <f>VLOOKUP(CONCATENATE($O36," ",$O$34),$U$4:$X$311,2,FALSE)</f>
        <v>Komárková Zdenka</v>
      </c>
      <c r="Q36" s="155">
        <f>VLOOKUP(CONCATENATE($O36," ",$O$34),$U$4:$X$311,3,FALSE)</f>
        <v>92</v>
      </c>
      <c r="R36" s="155">
        <f>VLOOKUP(CONCATENATE($O36," ",$O$34),$U$4:$X$311,4,FALSE)</f>
        <v>3</v>
      </c>
      <c r="T36" s="235"/>
      <c r="U36" s="238" t="str">
        <f t="shared" si="2"/>
        <v>14 M</v>
      </c>
      <c r="V36" s="239" t="str">
        <f t="shared" si="3"/>
        <v>Procházka Jan</v>
      </c>
      <c r="W36" s="238">
        <f t="shared" si="4"/>
        <v>121</v>
      </c>
      <c r="X36" s="238">
        <f t="shared" si="5"/>
        <v>3</v>
      </c>
    </row>
    <row r="37" spans="1:24" ht="12.75" customHeight="1">
      <c r="A37" s="122">
        <v>34</v>
      </c>
      <c r="B37" s="204" t="str">
        <f>Startovka!G19</f>
        <v>Brtník Jiří</v>
      </c>
      <c r="C37" s="209">
        <f>Startovka!H19</f>
        <v>1952</v>
      </c>
      <c r="D37" s="22" t="str">
        <f>Startovka!I19</f>
        <v>MV3</v>
      </c>
      <c r="E37" s="23" t="str">
        <f>Startovka!J19</f>
        <v>Babice nad Svitavou</v>
      </c>
      <c r="F37" s="126">
        <f>IF(COUNTIF(1!$G$5:$G$85,$B37)=0,0,VLOOKUP($B37,1!$G$5:$O$85,9,FALSE))</f>
        <v>39</v>
      </c>
      <c r="G37" s="127">
        <f>IF(COUNTIF(2!$G$5:$G$78,$B37)=0,0,VLOOKUP($B37,2!$G$5:$O$78,9,FALSE))</f>
        <v>35</v>
      </c>
      <c r="H37" s="133">
        <f>IF(COUNTIF(3!$G$5:$G$85,$B37)=0,0,VLOOKUP($B37,3!$G$5:$O$85,9,FALSE))</f>
        <v>34</v>
      </c>
      <c r="I37" s="205">
        <f>IF(COUNTIF(4!$G$5:$G$85,$B37)=0,0,VLOOKUP($B37,4!$G$5:$O$85,9,FALSE))</f>
        <v>0</v>
      </c>
      <c r="J37" s="205">
        <f>IF(COUNTIF(5!$G$5:$G$85,$B37)=0,0,VLOOKUP($B37,5!$G$5:$O$85,9,FALSE))</f>
        <v>0</v>
      </c>
      <c r="K37" s="132">
        <f>IF(COUNTIF(6!$G$5:$G$85,$B37)=0,0,VLOOKUP($B37,6!$G$5:$O$85,9,FALSE))</f>
        <v>0</v>
      </c>
      <c r="L37" s="118">
        <f t="shared" si="6"/>
        <v>108</v>
      </c>
      <c r="M37" s="25">
        <f t="shared" si="1"/>
        <v>3</v>
      </c>
      <c r="N37" s="36">
        <f>COUNTIF($D$4:D37,D37)</f>
        <v>2</v>
      </c>
      <c r="O37" s="24">
        <v>3</v>
      </c>
      <c r="P37" s="155" t="str">
        <f>VLOOKUP(CONCATENATE($O37," ",$O$34),$U$4:$X$311,2,FALSE)</f>
        <v>Krejsová Petra</v>
      </c>
      <c r="Q37" s="155">
        <f>VLOOKUP(CONCATENATE($O37," ",$O$34),$U$4:$X$311,3,FALSE)</f>
        <v>93</v>
      </c>
      <c r="R37" s="155">
        <f>VLOOKUP(CONCATENATE($O37," ",$O$34),$U$4:$X$311,4,FALSE)</f>
        <v>3</v>
      </c>
      <c r="T37" s="235"/>
      <c r="U37" s="238" t="str">
        <f t="shared" si="2"/>
        <v>2 MV3</v>
      </c>
      <c r="V37" s="239" t="str">
        <f t="shared" si="3"/>
        <v>Brtník Jiří</v>
      </c>
      <c r="W37" s="238">
        <f t="shared" si="4"/>
        <v>108</v>
      </c>
      <c r="X37" s="238">
        <f t="shared" si="5"/>
        <v>3</v>
      </c>
    </row>
    <row r="38" spans="1:24" ht="12.75" customHeight="1">
      <c r="A38" s="122">
        <v>35</v>
      </c>
      <c r="B38" s="204" t="str">
        <f>Startovka!G112</f>
        <v>Nováček Michal</v>
      </c>
      <c r="C38" s="209">
        <f>Startovka!H112</f>
        <v>1993</v>
      </c>
      <c r="D38" s="22" t="str">
        <f>Startovka!I112</f>
        <v>J</v>
      </c>
      <c r="E38" s="23" t="str">
        <f>Startovka!J112</f>
        <v>Uni Brno</v>
      </c>
      <c r="F38" s="126">
        <f>IF(COUNTIF(1!$G$5:$G$85,$B38)=0,0,VLOOKUP($B38,1!$G$5:$O$85,9,FALSE))</f>
        <v>36</v>
      </c>
      <c r="G38" s="127">
        <f>IF(COUNTIF(2!$G$5:$G$78,$B38)=0,0,VLOOKUP($B38,2!$G$5:$O$78,9,FALSE))</f>
        <v>36</v>
      </c>
      <c r="H38" s="133">
        <f>IF(COUNTIF(3!$G$5:$G$85,$B38)=0,0,VLOOKUP($B38,3!$G$5:$O$85,9,FALSE))</f>
        <v>36</v>
      </c>
      <c r="I38" s="205">
        <f>IF(COUNTIF(4!$G$5:$G$85,$B38)=0,0,VLOOKUP($B38,4!$G$5:$O$85,9,FALSE))</f>
        <v>0</v>
      </c>
      <c r="J38" s="205">
        <f>IF(COUNTIF(5!$G$5:$G$85,$B38)=0,0,VLOOKUP($B38,5!$G$5:$O$85,9,FALSE))</f>
        <v>0</v>
      </c>
      <c r="K38" s="132">
        <f>IF(COUNTIF(6!$G$5:$G$85,$B38)=0,0,VLOOKUP($B38,6!$G$5:$O$85,9,FALSE))</f>
        <v>0</v>
      </c>
      <c r="L38" s="118">
        <f t="shared" si="6"/>
        <v>108</v>
      </c>
      <c r="M38" s="43">
        <f t="shared" si="1"/>
        <v>3</v>
      </c>
      <c r="N38" s="36">
        <f>COUNTIF($D$4:D38,D38)</f>
        <v>2</v>
      </c>
      <c r="O38" s="24">
        <v>4</v>
      </c>
      <c r="P38" s="155" t="str">
        <f>VLOOKUP(CONCATENATE($O38," ",$O$34),$U$4:$X$311,2,FALSE)</f>
        <v>Kassaiová Martina</v>
      </c>
      <c r="Q38" s="155">
        <f>VLOOKUP(CONCATENATE($O38," ",$O$34),$U$4:$X$311,3,FALSE)</f>
        <v>81</v>
      </c>
      <c r="R38" s="155">
        <f>VLOOKUP(CONCATENATE($O38," ",$O$34),$U$4:$X$311,4,FALSE)</f>
        <v>3</v>
      </c>
      <c r="T38" s="235"/>
      <c r="U38" s="238" t="str">
        <f t="shared" si="2"/>
        <v>2 J</v>
      </c>
      <c r="V38" s="239" t="str">
        <f t="shared" si="3"/>
        <v>Nováček Michal</v>
      </c>
      <c r="W38" s="238">
        <f t="shared" si="4"/>
        <v>108</v>
      </c>
      <c r="X38" s="238">
        <f t="shared" si="5"/>
        <v>3</v>
      </c>
    </row>
    <row r="39" spans="1:24" ht="12.75" customHeight="1">
      <c r="A39" s="122">
        <v>36</v>
      </c>
      <c r="B39" s="204" t="str">
        <f>Startovka!G87</f>
        <v>Kunc Josef</v>
      </c>
      <c r="C39" s="209">
        <f>Startovka!H87</f>
        <v>1960</v>
      </c>
      <c r="D39" s="22" t="str">
        <f>Startovka!I87</f>
        <v>MV2</v>
      </c>
      <c r="E39" s="23" t="str">
        <f>Startovka!J87</f>
        <v>LRS Vyškov</v>
      </c>
      <c r="F39" s="126">
        <f>IF(COUNTIF(1!$G$5:$G$85,$B39)=0,0,VLOOKUP($B39,1!$G$5:$O$85,9,FALSE))</f>
        <v>36</v>
      </c>
      <c r="G39" s="127">
        <f>IF(COUNTIF(2!$G$5:$G$78,$B39)=0,0,VLOOKUP($B39,2!$G$5:$O$78,9,FALSE))</f>
        <v>32</v>
      </c>
      <c r="H39" s="133">
        <f>IF(COUNTIF(3!$G$5:$G$85,$B39)=0,0,VLOOKUP($B39,3!$G$5:$O$85,9,FALSE))</f>
        <v>37</v>
      </c>
      <c r="I39" s="205">
        <f>IF(COUNTIF(4!$G$5:$G$85,$B39)=0,0,VLOOKUP($B39,4!$G$5:$O$85,9,FALSE))</f>
        <v>0</v>
      </c>
      <c r="J39" s="205">
        <f>IF(COUNTIF(5!$G$5:$G$85,$B39)=0,0,VLOOKUP($B39,5!$G$5:$O$85,9,FALSE))</f>
        <v>0</v>
      </c>
      <c r="K39" s="132">
        <f>IF(COUNTIF(6!$G$5:$G$85,$B39)=0,0,VLOOKUP($B39,6!$G$5:$O$85,9,FALSE))</f>
        <v>0</v>
      </c>
      <c r="L39" s="118">
        <f t="shared" si="6"/>
        <v>105</v>
      </c>
      <c r="M39" s="25">
        <f t="shared" si="1"/>
        <v>3</v>
      </c>
      <c r="N39" s="36">
        <f>COUNTIF($D$4:D39,D39)</f>
        <v>6</v>
      </c>
      <c r="O39" s="24">
        <v>5</v>
      </c>
      <c r="P39" s="155" t="str">
        <f>VLOOKUP(CONCATENATE($O39," ",$O$34),$U$4:$X$311,2,FALSE)</f>
        <v>Hromádková Petra</v>
      </c>
      <c r="Q39" s="155">
        <f>VLOOKUP(CONCATENATE($O39," ",$O$34),$U$4:$X$311,3,FALSE)</f>
        <v>77</v>
      </c>
      <c r="R39" s="155">
        <f>VLOOKUP(CONCATENATE($O39," ",$O$34),$U$4:$X$311,4,FALSE)</f>
        <v>3</v>
      </c>
      <c r="T39" s="235"/>
      <c r="U39" s="238" t="str">
        <f t="shared" si="2"/>
        <v>6 MV2</v>
      </c>
      <c r="V39" s="239" t="str">
        <f t="shared" si="3"/>
        <v>Kunc Josef</v>
      </c>
      <c r="W39" s="238">
        <f t="shared" si="4"/>
        <v>105</v>
      </c>
      <c r="X39" s="238">
        <f t="shared" si="5"/>
        <v>3</v>
      </c>
    </row>
    <row r="40" spans="1:24" ht="12.75" customHeight="1">
      <c r="A40" s="122">
        <v>37</v>
      </c>
      <c r="B40" s="204" t="str">
        <f>Startovka!G72</f>
        <v>Konečný Petr</v>
      </c>
      <c r="C40" s="209">
        <f>Startovka!H72</f>
        <v>1995</v>
      </c>
      <c r="D40" s="22" t="str">
        <f>Startovka!I72</f>
        <v>J</v>
      </c>
      <c r="E40" s="23" t="str">
        <f>Startovka!J72</f>
        <v>AC Okrouhlá</v>
      </c>
      <c r="F40" s="126">
        <f>IF(COUNTIF(1!$G$5:$G$85,$B40)=0,0,VLOOKUP($B40,1!$G$5:$O$85,9,FALSE))</f>
        <v>33</v>
      </c>
      <c r="G40" s="127">
        <f>IF(COUNTIF(2!$G$5:$G$78,$B40)=0,0,VLOOKUP($B40,2!$G$5:$O$78,9,FALSE))</f>
        <v>33</v>
      </c>
      <c r="H40" s="133">
        <f>IF(COUNTIF(3!$G$5:$G$85,$B40)=0,0,VLOOKUP($B40,3!$G$5:$O$85,9,FALSE))</f>
        <v>33</v>
      </c>
      <c r="I40" s="205">
        <f>IF(COUNTIF(4!$G$5:$G$85,$B40)=0,0,VLOOKUP($B40,4!$G$5:$O$85,9,FALSE))</f>
        <v>0</v>
      </c>
      <c r="J40" s="205">
        <f>IF(COUNTIF(5!$G$5:$G$85,$B40)=0,0,VLOOKUP($B40,5!$G$5:$O$85,9,FALSE))</f>
        <v>0</v>
      </c>
      <c r="K40" s="132">
        <f>IF(COUNTIF(6!$G$5:$G$85,$B40)=0,0,VLOOKUP($B40,6!$G$5:$O$85,9,FALSE))</f>
        <v>0</v>
      </c>
      <c r="L40" s="118">
        <f t="shared" si="6"/>
        <v>99</v>
      </c>
      <c r="M40" s="25">
        <f t="shared" si="1"/>
        <v>3</v>
      </c>
      <c r="N40" s="36">
        <f>COUNTIF($D$4:D40,D40)</f>
        <v>3</v>
      </c>
      <c r="O40" s="139" t="s">
        <v>525</v>
      </c>
      <c r="P40" s="125">
        <f>COUNTIF($D$4:$D$306,O40)</f>
        <v>30</v>
      </c>
      <c r="Q40" s="35"/>
      <c r="R40" s="16"/>
      <c r="T40" s="235"/>
      <c r="U40" s="238" t="str">
        <f t="shared" si="2"/>
        <v>3 J</v>
      </c>
      <c r="V40" s="239" t="str">
        <f t="shared" si="3"/>
        <v>Konečný Petr</v>
      </c>
      <c r="W40" s="238">
        <f t="shared" si="4"/>
        <v>99</v>
      </c>
      <c r="X40" s="238">
        <f t="shared" si="5"/>
        <v>3</v>
      </c>
    </row>
    <row r="41" spans="1:24" ht="12.75" customHeight="1">
      <c r="A41" s="122">
        <v>38</v>
      </c>
      <c r="B41" s="204" t="str">
        <f>Startovka!G88</f>
        <v>Kunrt Miroslav</v>
      </c>
      <c r="C41" s="209">
        <f>Startovka!H88</f>
        <v>1949</v>
      </c>
      <c r="D41" s="22" t="str">
        <f>Startovka!I88</f>
        <v>MV3</v>
      </c>
      <c r="E41" s="23" t="str">
        <f>Startovka!J88</f>
        <v>HžPProstějov</v>
      </c>
      <c r="F41" s="126">
        <f>IF(COUNTIF(1!$G$5:$G$85,$B41)=0,0,VLOOKUP($B41,1!$G$5:$O$85,9,FALSE))</f>
        <v>32</v>
      </c>
      <c r="G41" s="127">
        <f>IF(COUNTIF(2!$G$5:$G$78,$B41)=0,0,VLOOKUP($B41,2!$G$5:$O$78,9,FALSE))</f>
        <v>34</v>
      </c>
      <c r="H41" s="133">
        <f>IF(COUNTIF(3!$G$5:$G$85,$B41)=0,0,VLOOKUP($B41,3!$G$5:$O$85,9,FALSE))</f>
        <v>36</v>
      </c>
      <c r="I41" s="205">
        <f>IF(COUNTIF(4!$G$5:$G$85,$B41)=0,0,VLOOKUP($B41,4!$G$5:$O$85,9,FALSE))</f>
        <v>0</v>
      </c>
      <c r="J41" s="205">
        <f>IF(COUNTIF(5!$G$5:$G$85,$B41)=0,0,VLOOKUP($B41,5!$G$5:$O$85,9,FALSE))</f>
        <v>0</v>
      </c>
      <c r="K41" s="132">
        <f>IF(COUNTIF(6!$G$5:$G$85,$B41)=0,0,VLOOKUP($B41,6!$G$5:$O$85,9,FALSE))</f>
        <v>0</v>
      </c>
      <c r="L41" s="118">
        <f t="shared" si="6"/>
        <v>102</v>
      </c>
      <c r="M41" s="25">
        <f t="shared" si="1"/>
        <v>3</v>
      </c>
      <c r="N41" s="36">
        <f>COUNTIF($D$4:D41,D41)</f>
        <v>3</v>
      </c>
      <c r="O41" s="31">
        <v>1</v>
      </c>
      <c r="P41" s="18" t="str">
        <f>VLOOKUP(CONCATENATE($O41," ",$O$40),$U$4:$X$311,2,FALSE)</f>
        <v>Žákovská Alena</v>
      </c>
      <c r="Q41" s="18">
        <f>VLOOKUP(CONCATENATE($O41," ",$O$40),$U$4:$X$311,3,FALSE)</f>
        <v>95</v>
      </c>
      <c r="R41" s="18">
        <f>VLOOKUP(CONCATENATE($O41," ",$O$40),$U$4:$X$311,4,FALSE)</f>
        <v>3</v>
      </c>
      <c r="T41" s="235"/>
      <c r="U41" s="238" t="str">
        <f t="shared" si="2"/>
        <v>3 MV3</v>
      </c>
      <c r="V41" s="239" t="str">
        <f t="shared" si="3"/>
        <v>Kunrt Miroslav</v>
      </c>
      <c r="W41" s="238">
        <f t="shared" si="4"/>
        <v>102</v>
      </c>
      <c r="X41" s="238">
        <f t="shared" si="5"/>
        <v>3</v>
      </c>
    </row>
    <row r="42" spans="1:24" ht="12.75" customHeight="1">
      <c r="A42" s="122">
        <v>39</v>
      </c>
      <c r="B42" s="204" t="str">
        <f>Startovka!G60</f>
        <v>Jílek Ladislav</v>
      </c>
      <c r="C42" s="209">
        <f>Startovka!H60</f>
        <v>1974</v>
      </c>
      <c r="D42" s="22" t="str">
        <f>Startovka!I60</f>
        <v>M</v>
      </c>
      <c r="E42" s="23" t="str">
        <f>Startovka!J60</f>
        <v>Olešnice</v>
      </c>
      <c r="F42" s="126">
        <f>IF(COUNTIF(1!$G$5:$G$85,$B42)=0,0,VLOOKUP($B42,1!$G$5:$O$85,9,FALSE))</f>
        <v>65</v>
      </c>
      <c r="G42" s="127">
        <f>IF(COUNTIF(2!$G$5:$G$78,$B42)=0,0,VLOOKUP($B42,2!$G$5:$O$78,9,FALSE))</f>
        <v>0</v>
      </c>
      <c r="H42" s="133">
        <f>IF(COUNTIF(3!$G$5:$G$85,$B42)=0,0,VLOOKUP($B42,3!$G$5:$O$85,9,FALSE))</f>
        <v>58</v>
      </c>
      <c r="I42" s="205">
        <f>IF(COUNTIF(4!$G$5:$G$85,$B42)=0,0,VLOOKUP($B42,4!$G$5:$O$85,9,FALSE))</f>
        <v>0</v>
      </c>
      <c r="J42" s="205">
        <f>IF(COUNTIF(5!$G$5:$G$85,$B42)=0,0,VLOOKUP($B42,5!$G$5:$O$85,9,FALSE))</f>
        <v>0</v>
      </c>
      <c r="K42" s="132">
        <f>IF(COUNTIF(6!$G$5:$G$85,$B42)=0,0,VLOOKUP($B42,6!$G$5:$O$85,9,FALSE))</f>
        <v>0</v>
      </c>
      <c r="L42" s="118">
        <f t="shared" si="6"/>
        <v>123</v>
      </c>
      <c r="M42" s="25">
        <f t="shared" si="1"/>
        <v>2</v>
      </c>
      <c r="N42" s="36">
        <f>COUNTIF($D$4:D42,D42)</f>
        <v>15</v>
      </c>
      <c r="O42" s="24">
        <v>2</v>
      </c>
      <c r="P42" s="155" t="str">
        <f>VLOOKUP(CONCATENATE($O42," ",$O$40),$U$4:$X$311,2,FALSE)</f>
        <v>Grünová Ivana</v>
      </c>
      <c r="Q42" s="155">
        <f>VLOOKUP(CONCATENATE($O42," ",$O$40),$U$4:$X$311,3,FALSE)</f>
        <v>82</v>
      </c>
      <c r="R42" s="155">
        <f>VLOOKUP(CONCATENATE($O42," ",$O$40),$U$4:$X$311,4,FALSE)</f>
        <v>3</v>
      </c>
      <c r="T42" s="235"/>
      <c r="U42" s="238" t="str">
        <f t="shared" si="2"/>
        <v>15 M</v>
      </c>
      <c r="V42" s="239" t="str">
        <f t="shared" si="3"/>
        <v>Jílek Ladislav</v>
      </c>
      <c r="W42" s="238">
        <f t="shared" si="4"/>
        <v>123</v>
      </c>
      <c r="X42" s="238">
        <f t="shared" si="5"/>
        <v>2</v>
      </c>
    </row>
    <row r="43" spans="1:24" ht="12.75" customHeight="1">
      <c r="A43" s="122">
        <v>40</v>
      </c>
      <c r="B43" s="204" t="str">
        <f>Startovka!G4</f>
        <v>Adler Ondřej</v>
      </c>
      <c r="C43" s="209">
        <f>Startovka!H4</f>
        <v>1987</v>
      </c>
      <c r="D43" s="22" t="str">
        <f>Startovka!I4</f>
        <v>M</v>
      </c>
      <c r="E43" s="23" t="str">
        <f>Startovka!J4</f>
        <v>Adamov</v>
      </c>
      <c r="F43" s="126">
        <f>IF(COUNTIF(1!$G$5:$G$85,$B43)=0,0,VLOOKUP($B43,1!$G$5:$O$85,9,FALSE))</f>
        <v>31</v>
      </c>
      <c r="G43" s="127">
        <f>IF(COUNTIF(2!$G$5:$G$78,$B43)=0,0,VLOOKUP($B43,2!$G$5:$O$78,9,FALSE))</f>
        <v>33</v>
      </c>
      <c r="H43" s="133">
        <f>IF(COUNTIF(3!$G$5:$G$85,$B43)=0,0,VLOOKUP($B43,3!$G$5:$O$85,9,FALSE))</f>
        <v>35</v>
      </c>
      <c r="I43" s="205">
        <f>IF(COUNTIF(4!$G$5:$G$85,$B43)=0,0,VLOOKUP($B43,4!$G$5:$O$85,9,FALSE))</f>
        <v>0</v>
      </c>
      <c r="J43" s="205">
        <f>IF(COUNTIF(5!$G$5:$G$85,$B43)=0,0,VLOOKUP($B43,5!$G$5:$O$85,9,FALSE))</f>
        <v>0</v>
      </c>
      <c r="K43" s="132">
        <f>IF(COUNTIF(6!$G$5:$G$85,$B43)=0,0,VLOOKUP($B43,6!$G$5:$O$85,9,FALSE))</f>
        <v>0</v>
      </c>
      <c r="L43" s="118">
        <f t="shared" si="6"/>
        <v>99</v>
      </c>
      <c r="M43" s="47">
        <f t="shared" si="1"/>
        <v>3</v>
      </c>
      <c r="N43" s="36">
        <f>COUNTIF($D$4:D43,D43)</f>
        <v>16</v>
      </c>
      <c r="O43" s="24">
        <v>3</v>
      </c>
      <c r="P43" s="155" t="str">
        <f>VLOOKUP(CONCATENATE($O43," ",$O$40),$U$4:$X$311,2,FALSE)</f>
        <v>Klimešová Daniela</v>
      </c>
      <c r="Q43" s="155">
        <f>VLOOKUP(CONCATENATE($O43," ",$O$40),$U$4:$X$311,3,FALSE)</f>
        <v>71</v>
      </c>
      <c r="R43" s="155">
        <f>VLOOKUP(CONCATENATE($O43," ",$O$40),$U$4:$X$311,4,FALSE)</f>
        <v>3</v>
      </c>
      <c r="T43" s="235"/>
      <c r="U43" s="238" t="str">
        <f t="shared" si="2"/>
        <v>16 M</v>
      </c>
      <c r="V43" s="239" t="str">
        <f t="shared" si="3"/>
        <v>Adler Ondřej</v>
      </c>
      <c r="W43" s="238">
        <f t="shared" si="4"/>
        <v>99</v>
      </c>
      <c r="X43" s="238">
        <f t="shared" si="5"/>
        <v>3</v>
      </c>
    </row>
    <row r="44" spans="1:24" ht="12.75" customHeight="1">
      <c r="A44" s="122">
        <v>41</v>
      </c>
      <c r="B44" s="204" t="str">
        <f>Startovka!G38</f>
        <v>Grün Gustav</v>
      </c>
      <c r="C44" s="209">
        <f>Startovka!H38</f>
        <v>1968</v>
      </c>
      <c r="D44" s="22" t="str">
        <f>Startovka!I38</f>
        <v>MV1</v>
      </c>
      <c r="E44" s="23" t="str">
        <f>Startovka!J38</f>
        <v>AC Okrouhlá</v>
      </c>
      <c r="F44" s="126">
        <f>IF(COUNTIF(1!$G$5:$G$85,$B44)=0,0,VLOOKUP($B44,1!$G$5:$O$85,9,FALSE))</f>
        <v>62</v>
      </c>
      <c r="G44" s="127">
        <f>IF(COUNTIF(2!$G$5:$G$78,$B44)=0,0,VLOOKUP($B44,2!$G$5:$O$78,9,FALSE))</f>
        <v>0</v>
      </c>
      <c r="H44" s="133">
        <f>IF(COUNTIF(3!$G$5:$G$85,$B44)=0,0,VLOOKUP($B44,3!$G$5:$O$85,9,FALSE))</f>
        <v>0</v>
      </c>
      <c r="I44" s="205">
        <f>IF(COUNTIF(4!$G$5:$G$85,$B44)=0,0,VLOOKUP($B44,4!$G$5:$O$85,9,FALSE))</f>
        <v>0</v>
      </c>
      <c r="J44" s="205">
        <f>IF(COUNTIF(5!$G$5:$G$85,$B44)=0,0,VLOOKUP($B44,5!$G$5:$O$85,9,FALSE))</f>
        <v>0</v>
      </c>
      <c r="K44" s="132">
        <f>IF(COUNTIF(6!$G$5:$G$85,$B44)=0,0,VLOOKUP($B44,6!$G$5:$O$85,9,FALSE))</f>
        <v>0</v>
      </c>
      <c r="L44" s="118">
        <f t="shared" si="6"/>
        <v>62</v>
      </c>
      <c r="M44" s="25">
        <f t="shared" si="1"/>
        <v>1</v>
      </c>
      <c r="N44" s="36">
        <f>COUNTIF($D$4:D44,D44)</f>
        <v>13</v>
      </c>
      <c r="O44" s="24">
        <v>4</v>
      </c>
      <c r="P44" s="155" t="str">
        <f>VLOOKUP(CONCATENATE($O44," ",$O$40),$U$4:$X$311,2,FALSE)</f>
        <v>Krejčiříková Kateřina</v>
      </c>
      <c r="Q44" s="155">
        <f>VLOOKUP(CONCATENATE($O44," ",$O$40),$U$4:$X$311,3,FALSE)</f>
        <v>72</v>
      </c>
      <c r="R44" s="155">
        <f>VLOOKUP(CONCATENATE($O44," ",$O$40),$U$4:$X$311,4,FALSE)</f>
        <v>3</v>
      </c>
      <c r="U44" s="238" t="str">
        <f t="shared" si="2"/>
        <v>13 MV1</v>
      </c>
      <c r="V44" s="239" t="str">
        <f t="shared" si="3"/>
        <v>Grün Gustav</v>
      </c>
      <c r="W44" s="238">
        <f t="shared" si="4"/>
        <v>62</v>
      </c>
      <c r="X44" s="238">
        <f t="shared" si="5"/>
        <v>1</v>
      </c>
    </row>
    <row r="45" spans="1:24" ht="12.75" customHeight="1">
      <c r="A45" s="122">
        <v>42</v>
      </c>
      <c r="B45" s="204" t="str">
        <f>Startovka!G71</f>
        <v>Konečný Jan</v>
      </c>
      <c r="C45" s="209">
        <f>Startovka!H71</f>
        <v>1997</v>
      </c>
      <c r="D45" s="22" t="str">
        <f>Startovka!I71</f>
        <v>J</v>
      </c>
      <c r="E45" s="23" t="str">
        <f>Startovka!J71</f>
        <v>AC Okrouhlá</v>
      </c>
      <c r="F45" s="126">
        <f>IF(COUNTIF(1!$G$5:$G$85,$B45)=0,0,VLOOKUP($B45,1!$G$5:$O$85,9,FALSE))</f>
        <v>31</v>
      </c>
      <c r="G45" s="127">
        <f>IF(COUNTIF(2!$G$5:$G$78,$B45)=0,0,VLOOKUP($B45,2!$G$5:$O$78,9,FALSE))</f>
        <v>31</v>
      </c>
      <c r="H45" s="133">
        <f>IF(COUNTIF(3!$G$5:$G$85,$B45)=0,0,VLOOKUP($B45,3!$G$5:$O$85,9,FALSE))</f>
        <v>0</v>
      </c>
      <c r="I45" s="205">
        <f>IF(COUNTIF(4!$G$5:$G$85,$B45)=0,0,VLOOKUP($B45,4!$G$5:$O$85,9,FALSE))</f>
        <v>0</v>
      </c>
      <c r="J45" s="205">
        <f>IF(COUNTIF(5!$G$5:$G$85,$B45)=0,0,VLOOKUP($B45,5!$G$5:$O$85,9,FALSE))</f>
        <v>0</v>
      </c>
      <c r="K45" s="132">
        <f>IF(COUNTIF(6!$G$5:$G$85,$B45)=0,0,VLOOKUP($B45,6!$G$5:$O$85,9,FALSE))</f>
        <v>0</v>
      </c>
      <c r="L45" s="118">
        <f t="shared" si="6"/>
        <v>62</v>
      </c>
      <c r="M45" s="47">
        <f t="shared" si="1"/>
        <v>2</v>
      </c>
      <c r="N45" s="36">
        <f>COUNTIF($D$4:D45,D45)</f>
        <v>4</v>
      </c>
      <c r="O45" s="24">
        <v>5</v>
      </c>
      <c r="P45" s="155" t="str">
        <f>VLOOKUP(CONCATENATE($O45," ",$O$40),$U$4:$X$311,2,FALSE)</f>
        <v>Hynštová Marie</v>
      </c>
      <c r="Q45" s="155">
        <f>VLOOKUP(CONCATENATE($O45," ",$O$40),$U$4:$X$311,3,FALSE)</f>
        <v>73</v>
      </c>
      <c r="R45" s="155">
        <f>VLOOKUP(CONCATENATE($O45," ",$O$40),$U$4:$X$311,4,FALSE)</f>
        <v>2</v>
      </c>
      <c r="U45" s="238" t="str">
        <f t="shared" si="2"/>
        <v>4 J</v>
      </c>
      <c r="V45" s="239" t="str">
        <f t="shared" si="3"/>
        <v>Konečný Jan</v>
      </c>
      <c r="W45" s="238">
        <f t="shared" si="4"/>
        <v>62</v>
      </c>
      <c r="X45" s="238">
        <f t="shared" si="5"/>
        <v>2</v>
      </c>
    </row>
    <row r="46" spans="1:24" ht="12.75" customHeight="1">
      <c r="A46" s="122">
        <v>43</v>
      </c>
      <c r="B46" s="204" t="str">
        <f>Startovka!G8</f>
        <v>Bařinka Jan</v>
      </c>
      <c r="C46" s="209">
        <f>Startovka!H8</f>
        <v>1984</v>
      </c>
      <c r="D46" s="22" t="str">
        <f>Startovka!I8</f>
        <v>M</v>
      </c>
      <c r="E46" s="23" t="str">
        <f>Startovka!J8</f>
        <v>Boskovice</v>
      </c>
      <c r="F46" s="126">
        <f>IF(COUNTIF(1!$G$5:$G$85,$B46)=0,0,VLOOKUP($B46,1!$G$5:$O$85,9,FALSE))</f>
        <v>28</v>
      </c>
      <c r="G46" s="127">
        <f>IF(COUNTIF(2!$G$5:$G$78,$B46)=0,0,VLOOKUP($B46,2!$G$5:$O$78,9,FALSE))</f>
        <v>30</v>
      </c>
      <c r="H46" s="133">
        <f>IF(COUNTIF(3!$G$5:$G$85,$B46)=0,0,VLOOKUP($B46,3!$G$5:$O$85,9,FALSE))</f>
        <v>31</v>
      </c>
      <c r="I46" s="205">
        <f>IF(COUNTIF(4!$G$5:$G$85,$B46)=0,0,VLOOKUP($B46,4!$G$5:$O$85,9,FALSE))</f>
        <v>0</v>
      </c>
      <c r="J46" s="205">
        <f>IF(COUNTIF(5!$G$5:$G$85,$B46)=0,0,VLOOKUP($B46,5!$G$5:$O$85,9,FALSE))</f>
        <v>0</v>
      </c>
      <c r="K46" s="132">
        <f>IF(COUNTIF(6!$G$5:$G$85,$B46)=0,0,VLOOKUP($B46,6!$G$5:$O$85,9,FALSE))</f>
        <v>0</v>
      </c>
      <c r="L46" s="118">
        <f t="shared" si="6"/>
        <v>89</v>
      </c>
      <c r="M46" s="33">
        <f t="shared" si="1"/>
        <v>3</v>
      </c>
      <c r="N46" s="36">
        <f>COUNTIF($D$4:D46,D46)</f>
        <v>17</v>
      </c>
      <c r="O46" s="27"/>
      <c r="P46" s="28" t="s">
        <v>20</v>
      </c>
      <c r="Q46" s="35"/>
      <c r="R46" s="16"/>
      <c r="U46" s="238" t="str">
        <f t="shared" si="2"/>
        <v>17 M</v>
      </c>
      <c r="V46" s="239" t="str">
        <f t="shared" si="3"/>
        <v>Bařinka Jan</v>
      </c>
      <c r="W46" s="238">
        <f t="shared" si="4"/>
        <v>89</v>
      </c>
      <c r="X46" s="238">
        <f t="shared" si="5"/>
        <v>3</v>
      </c>
    </row>
    <row r="47" spans="1:24" ht="12.75" customHeight="1">
      <c r="A47" s="122">
        <v>44</v>
      </c>
      <c r="B47" s="204" t="str">
        <f>Startovka!G94</f>
        <v>Markel Roman</v>
      </c>
      <c r="C47" s="209">
        <f>Startovka!H94</f>
        <v>1975</v>
      </c>
      <c r="D47" s="22" t="str">
        <f>Startovka!I94</f>
        <v>M</v>
      </c>
      <c r="E47" s="23" t="str">
        <f>Startovka!J94</f>
        <v>Boskovice</v>
      </c>
      <c r="F47" s="126">
        <f>IF(COUNTIF(1!$G$5:$G$85,$B47)=0,0,VLOOKUP($B47,1!$G$5:$O$85,9,FALSE))</f>
        <v>29</v>
      </c>
      <c r="G47" s="127">
        <f>IF(COUNTIF(2!$G$5:$G$78,$B47)=0,0,VLOOKUP($B47,2!$G$5:$O$78,9,FALSE))</f>
        <v>29</v>
      </c>
      <c r="H47" s="133">
        <f>IF(COUNTIF(3!$G$5:$G$85,$B47)=0,0,VLOOKUP($B47,3!$G$5:$O$85,9,FALSE))</f>
        <v>30</v>
      </c>
      <c r="I47" s="205">
        <f>IF(COUNTIF(4!$G$5:$G$85,$B47)=0,0,VLOOKUP($B47,4!$G$5:$O$85,9,FALSE))</f>
        <v>0</v>
      </c>
      <c r="J47" s="205">
        <f>IF(COUNTIF(5!$G$5:$G$85,$B47)=0,0,VLOOKUP($B47,5!$G$5:$O$85,9,FALSE))</f>
        <v>0</v>
      </c>
      <c r="K47" s="132">
        <f>IF(COUNTIF(6!$G$5:$G$85,$B47)=0,0,VLOOKUP($B47,6!$G$5:$O$85,9,FALSE))</f>
        <v>0</v>
      </c>
      <c r="L47" s="118">
        <f t="shared" si="6"/>
        <v>88</v>
      </c>
      <c r="M47" s="33">
        <f t="shared" si="1"/>
        <v>3</v>
      </c>
      <c r="N47" s="36">
        <f>COUNTIF($D$4:D47,D47)</f>
        <v>18</v>
      </c>
      <c r="O47" s="31">
        <v>1</v>
      </c>
      <c r="P47" s="156" t="str">
        <f>B4</f>
        <v>Boháček Petr</v>
      </c>
      <c r="Q47" s="157">
        <f aca="true" t="shared" si="7" ref="Q47:R51">L4</f>
        <v>236</v>
      </c>
      <c r="R47" s="157">
        <f t="shared" si="7"/>
        <v>3</v>
      </c>
      <c r="S47" s="70" t="str">
        <f>D4</f>
        <v>M</v>
      </c>
      <c r="U47" s="238" t="str">
        <f t="shared" si="2"/>
        <v>18 M</v>
      </c>
      <c r="V47" s="239" t="str">
        <f t="shared" si="3"/>
        <v>Markel Roman</v>
      </c>
      <c r="W47" s="238">
        <f t="shared" si="4"/>
        <v>88</v>
      </c>
      <c r="X47" s="238">
        <f t="shared" si="5"/>
        <v>3</v>
      </c>
    </row>
    <row r="48" spans="1:24" ht="12.75" customHeight="1">
      <c r="A48" s="122">
        <v>45</v>
      </c>
      <c r="B48" s="204" t="str">
        <f>Startovka!G97</f>
        <v>Matěna Vladimír</v>
      </c>
      <c r="C48" s="209">
        <f>Startovka!H97</f>
        <v>1959</v>
      </c>
      <c r="D48" s="22" t="str">
        <f>Startovka!I97</f>
        <v>MV2</v>
      </c>
      <c r="E48" s="23" t="str">
        <f>Startovka!J97</f>
        <v>VZS Blansko</v>
      </c>
      <c r="F48" s="126">
        <f>IF(COUNTIF(1!$G$5:$G$85,$B48)=0,0,VLOOKUP($B48,1!$G$5:$O$85,9,FALSE))</f>
        <v>0</v>
      </c>
      <c r="G48" s="127">
        <f>IF(COUNTIF(2!$G$5:$G$78,$B48)=0,0,VLOOKUP($B48,2!$G$5:$O$78,9,FALSE))</f>
        <v>58</v>
      </c>
      <c r="H48" s="133">
        <f>IF(COUNTIF(3!$G$5:$G$85,$B48)=0,0,VLOOKUP($B48,3!$G$5:$O$85,9,FALSE))</f>
        <v>65</v>
      </c>
      <c r="I48" s="205">
        <f>IF(COUNTIF(4!$G$5:$G$85,$B48)=0,0,VLOOKUP($B48,4!$G$5:$O$85,9,FALSE))</f>
        <v>0</v>
      </c>
      <c r="J48" s="205">
        <f>IF(COUNTIF(5!$G$5:$G$85,$B48)=0,0,VLOOKUP($B48,5!$G$5:$O$85,9,FALSE))</f>
        <v>0</v>
      </c>
      <c r="K48" s="132">
        <f>IF(COUNTIF(6!$G$5:$G$85,$B48)=0,0,VLOOKUP($B48,6!$G$5:$O$85,9,FALSE))</f>
        <v>0</v>
      </c>
      <c r="L48" s="118">
        <f t="shared" si="6"/>
        <v>123</v>
      </c>
      <c r="M48" s="33">
        <f t="shared" si="1"/>
        <v>2</v>
      </c>
      <c r="N48" s="36">
        <f>COUNTIF($D$4:D48,D48)</f>
        <v>7</v>
      </c>
      <c r="O48" s="24">
        <v>2</v>
      </c>
      <c r="P48" s="158" t="str">
        <f>B5</f>
        <v>Večeřa Tomáš</v>
      </c>
      <c r="Q48" s="159">
        <f t="shared" si="7"/>
        <v>229</v>
      </c>
      <c r="R48" s="159">
        <f t="shared" si="7"/>
        <v>3</v>
      </c>
      <c r="S48" s="70" t="str">
        <f>D5</f>
        <v>M</v>
      </c>
      <c r="U48" s="238" t="str">
        <f t="shared" si="2"/>
        <v>7 MV2</v>
      </c>
      <c r="V48" s="239" t="str">
        <f t="shared" si="3"/>
        <v>Matěna Vladimír</v>
      </c>
      <c r="W48" s="238">
        <f t="shared" si="4"/>
        <v>123</v>
      </c>
      <c r="X48" s="238">
        <f t="shared" si="5"/>
        <v>2</v>
      </c>
    </row>
    <row r="49" spans="1:24" ht="12.75" customHeight="1">
      <c r="A49" s="122">
        <v>46</v>
      </c>
      <c r="B49" s="204" t="str">
        <f>Startovka!G45</f>
        <v>Hlaváč Jaroslav</v>
      </c>
      <c r="C49" s="209">
        <f>Startovka!H45</f>
        <v>1983</v>
      </c>
      <c r="D49" s="22" t="str">
        <f>Startovka!I45</f>
        <v>M</v>
      </c>
      <c r="E49" s="23" t="str">
        <f>Startovka!J45</f>
        <v>Ráječko</v>
      </c>
      <c r="F49" s="126">
        <f>IF(COUNTIF(1!$G$5:$G$85,$B49)=0,0,VLOOKUP($B49,1!$G$5:$O$85,9,FALSE))</f>
        <v>54</v>
      </c>
      <c r="G49" s="127">
        <f>IF(COUNTIF(2!$G$5:$G$78,$B49)=0,0,VLOOKUP($B49,2!$G$5:$O$78,9,FALSE))</f>
        <v>0</v>
      </c>
      <c r="H49" s="133">
        <f>IF(COUNTIF(3!$G$5:$G$85,$B49)=0,0,VLOOKUP($B49,3!$G$5:$O$85,9,FALSE))</f>
        <v>0</v>
      </c>
      <c r="I49" s="205">
        <f>IF(COUNTIF(4!$G$5:$G$85,$B49)=0,0,VLOOKUP($B49,4!$G$5:$O$85,9,FALSE))</f>
        <v>0</v>
      </c>
      <c r="J49" s="205">
        <f>IF(COUNTIF(5!$G$5:$G$85,$B49)=0,0,VLOOKUP($B49,5!$G$5:$O$85,9,FALSE))</f>
        <v>0</v>
      </c>
      <c r="K49" s="132">
        <f>IF(COUNTIF(6!$G$5:$G$85,$B49)=0,0,VLOOKUP($B49,6!$G$5:$O$85,9,FALSE))</f>
        <v>0</v>
      </c>
      <c r="L49" s="118">
        <f t="shared" si="6"/>
        <v>54</v>
      </c>
      <c r="M49" s="33">
        <f t="shared" si="1"/>
        <v>1</v>
      </c>
      <c r="N49" s="36">
        <f>COUNTIF($D$4:D49,D49)</f>
        <v>19</v>
      </c>
      <c r="O49" s="24">
        <v>3</v>
      </c>
      <c r="P49" s="158" t="str">
        <f>B6</f>
        <v>Dolák Hynek</v>
      </c>
      <c r="Q49" s="159">
        <f t="shared" si="7"/>
        <v>222</v>
      </c>
      <c r="R49" s="159">
        <f t="shared" si="7"/>
        <v>3</v>
      </c>
      <c r="S49" s="70" t="str">
        <f>D6</f>
        <v>MV1</v>
      </c>
      <c r="U49" s="238" t="str">
        <f t="shared" si="2"/>
        <v>19 M</v>
      </c>
      <c r="V49" s="239" t="str">
        <f t="shared" si="3"/>
        <v>Hlaváč Jaroslav</v>
      </c>
      <c r="W49" s="238">
        <f t="shared" si="4"/>
        <v>54</v>
      </c>
      <c r="X49" s="238">
        <f t="shared" si="5"/>
        <v>1</v>
      </c>
    </row>
    <row r="50" spans="1:24" ht="12.75" customHeight="1">
      <c r="A50" s="122">
        <v>47</v>
      </c>
      <c r="B50" s="204" t="str">
        <f>Startovka!G90</f>
        <v>Kyzlink Karel</v>
      </c>
      <c r="C50" s="209">
        <f>Startovka!H90</f>
        <v>1969</v>
      </c>
      <c r="D50" s="22" t="str">
        <f>Startovka!I90</f>
        <v>MV1</v>
      </c>
      <c r="E50" s="23" t="str">
        <f>Startovka!J90</f>
        <v>ASK TT Ski Blansko</v>
      </c>
      <c r="F50" s="126">
        <f>IF(COUNTIF(1!$G$5:$G$85,$B50)=0,0,VLOOKUP($B50,1!$G$5:$O$85,9,FALSE))</f>
        <v>0</v>
      </c>
      <c r="G50" s="127">
        <f>IF(COUNTIF(2!$G$5:$G$78,$B50)=0,0,VLOOKUP($B50,2!$G$5:$O$78,9,FALSE))</f>
        <v>54</v>
      </c>
      <c r="H50" s="133">
        <f>IF(COUNTIF(3!$G$5:$G$85,$B50)=0,0,VLOOKUP($B50,3!$G$5:$O$85,9,FALSE))</f>
        <v>53</v>
      </c>
      <c r="I50" s="205">
        <f>IF(COUNTIF(4!$G$5:$G$85,$B50)=0,0,VLOOKUP($B50,4!$G$5:$O$85,9,FALSE))</f>
        <v>0</v>
      </c>
      <c r="J50" s="205">
        <f>IF(COUNTIF(5!$G$5:$G$85,$B50)=0,0,VLOOKUP($B50,5!$G$5:$O$85,9,FALSE))</f>
        <v>0</v>
      </c>
      <c r="K50" s="132">
        <f>IF(COUNTIF(6!$G$5:$G$85,$B50)=0,0,VLOOKUP($B50,6!$G$5:$O$85,9,FALSE))</f>
        <v>0</v>
      </c>
      <c r="L50" s="118">
        <f t="shared" si="6"/>
        <v>107</v>
      </c>
      <c r="M50" s="33">
        <f t="shared" si="1"/>
        <v>2</v>
      </c>
      <c r="N50" s="36">
        <f>COUNTIF($D$4:D50,D50)</f>
        <v>14</v>
      </c>
      <c r="O50" s="24">
        <v>4</v>
      </c>
      <c r="P50" s="158" t="str">
        <f>B7</f>
        <v>Tajovský Jan</v>
      </c>
      <c r="Q50" s="159">
        <f t="shared" si="7"/>
        <v>197</v>
      </c>
      <c r="R50" s="159">
        <f t="shared" si="7"/>
        <v>3</v>
      </c>
      <c r="S50" s="70" t="str">
        <f>D7</f>
        <v>M</v>
      </c>
      <c r="U50" s="238" t="str">
        <f t="shared" si="2"/>
        <v>14 MV1</v>
      </c>
      <c r="V50" s="239" t="str">
        <f t="shared" si="3"/>
        <v>Kyzlink Karel</v>
      </c>
      <c r="W50" s="238">
        <f t="shared" si="4"/>
        <v>107</v>
      </c>
      <c r="X50" s="238">
        <f t="shared" si="5"/>
        <v>2</v>
      </c>
    </row>
    <row r="51" spans="1:24" ht="12.75" customHeight="1">
      <c r="A51" s="122">
        <v>48</v>
      </c>
      <c r="B51" s="204" t="str">
        <f>Startovka!G110</f>
        <v>Němec Richard</v>
      </c>
      <c r="C51" s="209">
        <f>Startovka!H110</f>
        <v>1969</v>
      </c>
      <c r="D51" s="22" t="str">
        <f>Startovka!I110</f>
        <v>MV1</v>
      </c>
      <c r="E51" s="23" t="str">
        <f>Startovka!J110</f>
        <v>Blansko</v>
      </c>
      <c r="F51" s="126">
        <f>IF(COUNTIF(1!$G$5:$G$85,$B51)=0,0,VLOOKUP($B51,1!$G$5:$O$85,9,FALSE))</f>
        <v>53</v>
      </c>
      <c r="G51" s="127">
        <f>IF(COUNTIF(2!$G$5:$G$78,$B51)=0,0,VLOOKUP($B51,2!$G$5:$O$78,9,FALSE))</f>
        <v>0</v>
      </c>
      <c r="H51" s="133">
        <f>IF(COUNTIF(3!$G$5:$G$85,$B51)=0,0,VLOOKUP($B51,3!$G$5:$O$85,9,FALSE))</f>
        <v>0</v>
      </c>
      <c r="I51" s="205">
        <f>IF(COUNTIF(4!$G$5:$G$85,$B51)=0,0,VLOOKUP($B51,4!$G$5:$O$85,9,FALSE))</f>
        <v>0</v>
      </c>
      <c r="J51" s="205">
        <f>IF(COUNTIF(5!$G$5:$G$85,$B51)=0,0,VLOOKUP($B51,5!$G$5:$O$85,9,FALSE))</f>
        <v>0</v>
      </c>
      <c r="K51" s="132">
        <f>IF(COUNTIF(6!$G$5:$G$85,$B51)=0,0,VLOOKUP($B51,6!$G$5:$O$85,9,FALSE))</f>
        <v>0</v>
      </c>
      <c r="L51" s="118">
        <f t="shared" si="6"/>
        <v>53</v>
      </c>
      <c r="M51" s="33">
        <f t="shared" si="1"/>
        <v>1</v>
      </c>
      <c r="N51" s="36">
        <f>COUNTIF($D$4:D51,D51)</f>
        <v>15</v>
      </c>
      <c r="O51" s="24">
        <v>5</v>
      </c>
      <c r="P51" s="158" t="str">
        <f>B8</f>
        <v>Weis Josef</v>
      </c>
      <c r="Q51" s="159">
        <f t="shared" si="7"/>
        <v>141</v>
      </c>
      <c r="R51" s="159">
        <f t="shared" si="7"/>
        <v>2</v>
      </c>
      <c r="S51" s="70" t="str">
        <f>D8</f>
        <v>M</v>
      </c>
      <c r="U51" s="238" t="str">
        <f t="shared" si="2"/>
        <v>15 MV1</v>
      </c>
      <c r="V51" s="239" t="str">
        <f t="shared" si="3"/>
        <v>Němec Richard</v>
      </c>
      <c r="W51" s="238">
        <f t="shared" si="4"/>
        <v>53</v>
      </c>
      <c r="X51" s="238">
        <f t="shared" si="5"/>
        <v>1</v>
      </c>
    </row>
    <row r="52" spans="1:24" ht="12.75" customHeight="1">
      <c r="A52" s="122">
        <v>49</v>
      </c>
      <c r="B52" s="204" t="str">
        <f>Startovka!G25</f>
        <v>Daněk Milan</v>
      </c>
      <c r="C52" s="209">
        <f>Startovka!H25</f>
        <v>1962</v>
      </c>
      <c r="D52" s="22" t="str">
        <f>Startovka!I25</f>
        <v>MV2</v>
      </c>
      <c r="E52" s="23" t="str">
        <f>Startovka!J25</f>
        <v>Horizont Kola Novák Blansko</v>
      </c>
      <c r="F52" s="126">
        <f>IF(COUNTIF(1!$G$5:$G$85,$B52)=0,0,VLOOKUP($B52,1!$G$5:$O$85,9,FALSE))</f>
        <v>25</v>
      </c>
      <c r="G52" s="127">
        <f>IF(COUNTIF(2!$G$5:$G$78,$B52)=0,0,VLOOKUP($B52,2!$G$5:$O$78,9,FALSE))</f>
        <v>27</v>
      </c>
      <c r="H52" s="133">
        <f>IF(COUNTIF(3!$G$5:$G$85,$B52)=0,0,VLOOKUP($B52,3!$G$5:$O$85,9,FALSE))</f>
        <v>29</v>
      </c>
      <c r="I52" s="205">
        <f>IF(COUNTIF(4!$G$5:$G$85,$B52)=0,0,VLOOKUP($B52,4!$G$5:$O$85,9,FALSE))</f>
        <v>0</v>
      </c>
      <c r="J52" s="205">
        <f>IF(COUNTIF(5!$G$5:$G$85,$B52)=0,0,VLOOKUP($B52,5!$G$5:$O$85,9,FALSE))</f>
        <v>0</v>
      </c>
      <c r="K52" s="132">
        <f>IF(COUNTIF(6!$G$5:$G$85,$B52)=0,0,VLOOKUP($B52,6!$G$5:$O$85,9,FALSE))</f>
        <v>0</v>
      </c>
      <c r="L52" s="118">
        <f t="shared" si="6"/>
        <v>81</v>
      </c>
      <c r="M52" s="33">
        <f t="shared" si="1"/>
        <v>3</v>
      </c>
      <c r="N52" s="36">
        <f>COUNTIF($D$4:D52,D52)</f>
        <v>8</v>
      </c>
      <c r="Q52" s="38"/>
      <c r="R52" s="39"/>
      <c r="U52" s="238" t="str">
        <f t="shared" si="2"/>
        <v>8 MV2</v>
      </c>
      <c r="V52" s="239" t="str">
        <f t="shared" si="3"/>
        <v>Daněk Milan</v>
      </c>
      <c r="W52" s="238">
        <f t="shared" si="4"/>
        <v>81</v>
      </c>
      <c r="X52" s="238">
        <f t="shared" si="5"/>
        <v>3</v>
      </c>
    </row>
    <row r="53" spans="1:24" ht="12.75" customHeight="1">
      <c r="A53" s="122">
        <v>50</v>
      </c>
      <c r="B53" s="204" t="str">
        <f>Startovka!G61</f>
        <v>Kalaš Rudolf</v>
      </c>
      <c r="C53" s="209">
        <f>Startovka!H61</f>
        <v>1971</v>
      </c>
      <c r="D53" s="22" t="str">
        <f>Startovka!I61</f>
        <v>MV1</v>
      </c>
      <c r="E53" s="23" t="str">
        <f>Startovka!J61</f>
        <v>Boskovice</v>
      </c>
      <c r="F53" s="126">
        <f>IF(COUNTIF(1!$G$5:$G$85,$B53)=0,0,VLOOKUP($B53,1!$G$5:$O$85,9,FALSE))</f>
        <v>0</v>
      </c>
      <c r="G53" s="127">
        <f>IF(COUNTIF(2!$G$5:$G$78,$B53)=0,0,VLOOKUP($B53,2!$G$5:$O$78,9,FALSE))</f>
        <v>52</v>
      </c>
      <c r="H53" s="133">
        <f>IF(COUNTIF(3!$G$5:$G$85,$B53)=0,0,VLOOKUP($B53,3!$G$5:$O$85,9,FALSE))</f>
        <v>0</v>
      </c>
      <c r="I53" s="205">
        <f>IF(COUNTIF(4!$G$5:$G$85,$B53)=0,0,VLOOKUP($B53,4!$G$5:$O$85,9,FALSE))</f>
        <v>0</v>
      </c>
      <c r="J53" s="205">
        <f>IF(COUNTIF(5!$G$5:$G$85,$B53)=0,0,VLOOKUP($B53,5!$G$5:$O$85,9,FALSE))</f>
        <v>0</v>
      </c>
      <c r="K53" s="132">
        <f>IF(COUNTIF(6!$G$5:$G$85,$B53)=0,0,VLOOKUP($B53,6!$G$5:$O$85,9,FALSE))</f>
        <v>0</v>
      </c>
      <c r="L53" s="118">
        <f t="shared" si="6"/>
        <v>52</v>
      </c>
      <c r="M53" s="33">
        <f t="shared" si="1"/>
        <v>1</v>
      </c>
      <c r="N53" s="36">
        <f>COUNTIF($D$4:D53,D53)</f>
        <v>16</v>
      </c>
      <c r="O53" s="37">
        <f>COUNTIF(M4:M306,6)</f>
        <v>0</v>
      </c>
      <c r="P53" s="37" t="s">
        <v>21</v>
      </c>
      <c r="Q53" s="26"/>
      <c r="U53" s="238" t="str">
        <f t="shared" si="2"/>
        <v>16 MV1</v>
      </c>
      <c r="V53" s="239" t="str">
        <f t="shared" si="3"/>
        <v>Kalaš Rudolf</v>
      </c>
      <c r="W53" s="238">
        <f t="shared" si="4"/>
        <v>52</v>
      </c>
      <c r="X53" s="238">
        <f t="shared" si="5"/>
        <v>1</v>
      </c>
    </row>
    <row r="54" spans="1:24" ht="12.75" customHeight="1">
      <c r="A54" s="122">
        <v>51</v>
      </c>
      <c r="B54" s="204" t="str">
        <f>Startovka!G143</f>
        <v>Sotolář Stanislav</v>
      </c>
      <c r="C54" s="209">
        <f>Startovka!H143</f>
        <v>1970</v>
      </c>
      <c r="D54" s="22" t="str">
        <f>Startovka!I143</f>
        <v>MV1</v>
      </c>
      <c r="E54" s="23" t="str">
        <f>Startovka!J143</f>
        <v>Veselice</v>
      </c>
      <c r="F54" s="126">
        <f>IF(COUNTIF(1!$G$5:$G$85,$B54)=0,0,VLOOKUP($B54,1!$G$5:$O$85,9,FALSE))</f>
        <v>52</v>
      </c>
      <c r="G54" s="127">
        <f>IF(COUNTIF(2!$G$5:$G$78,$B54)=0,0,VLOOKUP($B54,2!$G$5:$O$78,9,FALSE))</f>
        <v>0</v>
      </c>
      <c r="H54" s="133">
        <f>IF(COUNTIF(3!$G$5:$G$85,$B54)=0,0,VLOOKUP($B54,3!$G$5:$O$85,9,FALSE))</f>
        <v>52</v>
      </c>
      <c r="I54" s="205">
        <f>IF(COUNTIF(4!$G$5:$G$85,$B54)=0,0,VLOOKUP($B54,4!$G$5:$O$85,9,FALSE))</f>
        <v>0</v>
      </c>
      <c r="J54" s="205">
        <f>IF(COUNTIF(5!$G$5:$G$85,$B54)=0,0,VLOOKUP($B54,5!$G$5:$O$85,9,FALSE))</f>
        <v>0</v>
      </c>
      <c r="K54" s="132">
        <f>IF(COUNTIF(6!$G$5:$G$85,$B54)=0,0,VLOOKUP($B54,6!$G$5:$O$85,9,FALSE))</f>
        <v>0</v>
      </c>
      <c r="L54" s="118">
        <f t="shared" si="6"/>
        <v>104</v>
      </c>
      <c r="M54" s="33">
        <f t="shared" si="1"/>
        <v>2</v>
      </c>
      <c r="N54" s="36">
        <f>COUNTIF($D$4:D54,D54)</f>
        <v>17</v>
      </c>
      <c r="O54" s="37">
        <f>COUNTIF(M4:M306,5)</f>
        <v>0</v>
      </c>
      <c r="P54" s="37" t="s">
        <v>51</v>
      </c>
      <c r="Q54" s="38"/>
      <c r="U54" s="238" t="str">
        <f t="shared" si="2"/>
        <v>17 MV1</v>
      </c>
      <c r="V54" s="239" t="str">
        <f t="shared" si="3"/>
        <v>Sotolář Stanislav</v>
      </c>
      <c r="W54" s="238">
        <f t="shared" si="4"/>
        <v>104</v>
      </c>
      <c r="X54" s="238">
        <f t="shared" si="5"/>
        <v>2</v>
      </c>
    </row>
    <row r="55" spans="1:24" ht="12.75" customHeight="1">
      <c r="A55" s="122">
        <v>52</v>
      </c>
      <c r="B55" s="204" t="str">
        <f>Startovka!G184</f>
        <v>Ždánský Zbyněk</v>
      </c>
      <c r="C55" s="209">
        <f>Startovka!H184</f>
        <v>1977</v>
      </c>
      <c r="D55" s="22" t="str">
        <f>Startovka!I184</f>
        <v>M</v>
      </c>
      <c r="E55" s="23" t="str">
        <f>Startovka!J184</f>
        <v>AUTO RZ Boskovice</v>
      </c>
      <c r="F55" s="126">
        <f>IF(COUNTIF(1!$G$5:$G$85,$B55)=0,0,VLOOKUP($B55,1!$G$5:$O$85,9,FALSE))</f>
        <v>23</v>
      </c>
      <c r="G55" s="127">
        <f>IF(COUNTIF(2!$G$5:$G$78,$B55)=0,0,VLOOKUP($B55,2!$G$5:$O$78,9,FALSE))</f>
        <v>28</v>
      </c>
      <c r="H55" s="133">
        <f>IF(COUNTIF(3!$G$5:$G$85,$B55)=0,0,VLOOKUP($B55,3!$G$5:$O$85,9,FALSE))</f>
        <v>0</v>
      </c>
      <c r="I55" s="205">
        <f>IF(COUNTIF(4!$G$5:$G$85,$B55)=0,0,VLOOKUP($B55,4!$G$5:$O$85,9,FALSE))</f>
        <v>0</v>
      </c>
      <c r="J55" s="205">
        <f>IF(COUNTIF(5!$G$5:$G$85,$B55)=0,0,VLOOKUP($B55,5!$G$5:$O$85,9,FALSE))</f>
        <v>0</v>
      </c>
      <c r="K55" s="132">
        <f>IF(COUNTIF(6!$G$5:$G$85,$B55)=0,0,VLOOKUP($B55,6!$G$5:$O$85,9,FALSE))</f>
        <v>0</v>
      </c>
      <c r="L55" s="118">
        <f t="shared" si="6"/>
        <v>51</v>
      </c>
      <c r="M55" s="33">
        <f t="shared" si="1"/>
        <v>2</v>
      </c>
      <c r="N55" s="36">
        <f>COUNTIF($D$4:D55,D55)</f>
        <v>20</v>
      </c>
      <c r="O55" s="37">
        <f>COUNTIF(M4:M306,4)</f>
        <v>0</v>
      </c>
      <c r="P55" s="37" t="s">
        <v>54</v>
      </c>
      <c r="U55" s="238" t="str">
        <f t="shared" si="2"/>
        <v>20 M</v>
      </c>
      <c r="V55" s="239" t="str">
        <f t="shared" si="3"/>
        <v>Ždánský Zbyněk</v>
      </c>
      <c r="W55" s="238">
        <f t="shared" si="4"/>
        <v>51</v>
      </c>
      <c r="X55" s="238">
        <f t="shared" si="5"/>
        <v>2</v>
      </c>
    </row>
    <row r="56" spans="1:24" ht="12.75" customHeight="1">
      <c r="A56" s="122">
        <v>53</v>
      </c>
      <c r="B56" s="204" t="str">
        <f>Startovka!G42</f>
        <v>Haresta Petr</v>
      </c>
      <c r="C56" s="209">
        <f>Startovka!H42</f>
        <v>1986</v>
      </c>
      <c r="D56" s="22" t="str">
        <f>Startovka!I42</f>
        <v>M</v>
      </c>
      <c r="E56" s="23" t="str">
        <f>Startovka!J42</f>
        <v>Blansko</v>
      </c>
      <c r="F56" s="126">
        <f>IF(COUNTIF(1!$G$5:$G$85,$B56)=0,0,VLOOKUP($B56,1!$G$5:$O$85,9,FALSE))</f>
        <v>0</v>
      </c>
      <c r="G56" s="127">
        <f>IF(COUNTIF(2!$G$5:$G$78,$B56)=0,0,VLOOKUP($B56,2!$G$5:$O$78,9,FALSE))</f>
        <v>50</v>
      </c>
      <c r="H56" s="133">
        <f>IF(COUNTIF(3!$G$5:$G$85,$B56)=0,0,VLOOKUP($B56,3!$G$5:$O$85,9,FALSE))</f>
        <v>0</v>
      </c>
      <c r="I56" s="205">
        <f>IF(COUNTIF(4!$G$5:$G$85,$B56)=0,0,VLOOKUP($B56,4!$G$5:$O$85,9,FALSE))</f>
        <v>0</v>
      </c>
      <c r="J56" s="205">
        <f>IF(COUNTIF(5!$G$5:$G$85,$B56)=0,0,VLOOKUP($B56,5!$G$5:$O$85,9,FALSE))</f>
        <v>0</v>
      </c>
      <c r="K56" s="132">
        <f>IF(COUNTIF(6!$G$5:$G$85,$B56)=0,0,VLOOKUP($B56,6!$G$5:$O$85,9,FALSE))</f>
        <v>0</v>
      </c>
      <c r="L56" s="118">
        <f t="shared" si="6"/>
        <v>50</v>
      </c>
      <c r="M56" s="33">
        <f t="shared" si="1"/>
        <v>1</v>
      </c>
      <c r="N56" s="36">
        <f>COUNTIF($D$4:D56,D56)</f>
        <v>21</v>
      </c>
      <c r="O56" s="37">
        <f>COUNTIF(M4:M306,3)</f>
        <v>48</v>
      </c>
      <c r="P56" s="37" t="s">
        <v>52</v>
      </c>
      <c r="U56" s="238" t="str">
        <f t="shared" si="2"/>
        <v>21 M</v>
      </c>
      <c r="V56" s="239" t="str">
        <f t="shared" si="3"/>
        <v>Haresta Petr</v>
      </c>
      <c r="W56" s="238">
        <f t="shared" si="4"/>
        <v>50</v>
      </c>
      <c r="X56" s="238">
        <f t="shared" si="5"/>
        <v>1</v>
      </c>
    </row>
    <row r="57" spans="1:24" ht="12.75" customHeight="1">
      <c r="A57" s="122">
        <v>54</v>
      </c>
      <c r="B57" s="204" t="str">
        <f>Startovka!G152</f>
        <v>Svoboda Pavel</v>
      </c>
      <c r="C57" s="209">
        <f>Startovka!H152</f>
        <v>1955</v>
      </c>
      <c r="D57" s="22" t="str">
        <f>Startovka!I152</f>
        <v>MV2</v>
      </c>
      <c r="E57" s="23" t="str">
        <f>Startovka!J152</f>
        <v>TJ Sloup</v>
      </c>
      <c r="F57" s="126">
        <f>IF(COUNTIF(1!$G$5:$G$85,$B57)=0,0,VLOOKUP($B57,1!$G$5:$O$85,9,FALSE))</f>
        <v>48</v>
      </c>
      <c r="G57" s="127">
        <f>IF(COUNTIF(2!$G$5:$G$78,$B57)=0,0,VLOOKUP($B57,2!$G$5:$O$78,9,FALSE))</f>
        <v>0</v>
      </c>
      <c r="H57" s="133">
        <f>IF(COUNTIF(3!$G$5:$G$85,$B57)=0,0,VLOOKUP($B57,3!$G$5:$O$85,9,FALSE))</f>
        <v>0</v>
      </c>
      <c r="I57" s="205">
        <f>IF(COUNTIF(4!$G$5:$G$85,$B57)=0,0,VLOOKUP($B57,4!$G$5:$O$85,9,FALSE))</f>
        <v>0</v>
      </c>
      <c r="J57" s="205">
        <f>IF(COUNTIF(5!$G$5:$G$85,$B57)=0,0,VLOOKUP($B57,5!$G$5:$O$85,9,FALSE))</f>
        <v>0</v>
      </c>
      <c r="K57" s="132">
        <f>IF(COUNTIF(6!$G$5:$G$85,$B57)=0,0,VLOOKUP($B57,6!$G$5:$O$85,9,FALSE))</f>
        <v>0</v>
      </c>
      <c r="L57" s="118">
        <f t="shared" si="6"/>
        <v>48</v>
      </c>
      <c r="M57" s="33">
        <f t="shared" si="1"/>
        <v>1</v>
      </c>
      <c r="N57" s="36">
        <f>COUNTIF($D$4:D57,D57)</f>
        <v>9</v>
      </c>
      <c r="O57" s="37">
        <f>COUNTIF(M4:M306,2)</f>
        <v>19</v>
      </c>
      <c r="P57" s="37" t="s">
        <v>53</v>
      </c>
      <c r="U57" s="238" t="str">
        <f t="shared" si="2"/>
        <v>9 MV2</v>
      </c>
      <c r="V57" s="239" t="str">
        <f t="shared" si="3"/>
        <v>Svoboda Pavel</v>
      </c>
      <c r="W57" s="238">
        <f t="shared" si="4"/>
        <v>48</v>
      </c>
      <c r="X57" s="238">
        <f t="shared" si="5"/>
        <v>1</v>
      </c>
    </row>
    <row r="58" spans="1:24" ht="12.75" customHeight="1">
      <c r="A58" s="122">
        <v>55</v>
      </c>
      <c r="B58" s="204" t="str">
        <f>Startovka!G137</f>
        <v>Sedláček Pavel</v>
      </c>
      <c r="C58" s="209">
        <f>Startovka!H137</f>
        <v>1953</v>
      </c>
      <c r="D58" s="22" t="str">
        <f>Startovka!I137</f>
        <v>MV3</v>
      </c>
      <c r="E58" s="23" t="str">
        <f>Startovka!J137</f>
        <v>Olomučany</v>
      </c>
      <c r="F58" s="126">
        <f>IF(COUNTIF(1!$G$5:$G$85,$B58)=0,0,VLOOKUP($B58,1!$G$5:$O$85,9,FALSE))</f>
        <v>21</v>
      </c>
      <c r="G58" s="127">
        <f>IF(COUNTIF(2!$G$5:$G$78,$B58)=0,0,VLOOKUP($B58,2!$G$5:$O$78,9,FALSE))</f>
        <v>25</v>
      </c>
      <c r="H58" s="133">
        <f>IF(COUNTIF(3!$G$5:$G$85,$B58)=0,0,VLOOKUP($B58,3!$G$5:$O$85,9,FALSE))</f>
        <v>26</v>
      </c>
      <c r="I58" s="205">
        <f>IF(COUNTIF(4!$G$5:$G$85,$B58)=0,0,VLOOKUP($B58,4!$G$5:$O$85,9,FALSE))</f>
        <v>0</v>
      </c>
      <c r="J58" s="205">
        <f>IF(COUNTIF(5!$G$5:$G$85,$B58)=0,0,VLOOKUP($B58,5!$G$5:$O$85,9,FALSE))</f>
        <v>0</v>
      </c>
      <c r="K58" s="132">
        <f>IF(COUNTIF(6!$G$5:$G$85,$B58)=0,0,VLOOKUP($B58,6!$G$5:$O$85,9,FALSE))</f>
        <v>0</v>
      </c>
      <c r="L58" s="118">
        <f t="shared" si="6"/>
        <v>72</v>
      </c>
      <c r="M58" s="33">
        <f t="shared" si="1"/>
        <v>3</v>
      </c>
      <c r="N58" s="36">
        <f>COUNTIF($D$4:D58,D58)</f>
        <v>4</v>
      </c>
      <c r="O58" s="236">
        <f>COUNTIF(M4:M306,1)</f>
        <v>26</v>
      </c>
      <c r="P58" s="237" t="s">
        <v>22</v>
      </c>
      <c r="U58" s="238" t="str">
        <f t="shared" si="2"/>
        <v>4 MV3</v>
      </c>
      <c r="V58" s="239" t="str">
        <f t="shared" si="3"/>
        <v>Sedláček Pavel</v>
      </c>
      <c r="W58" s="238">
        <f t="shared" si="4"/>
        <v>72</v>
      </c>
      <c r="X58" s="238">
        <f t="shared" si="5"/>
        <v>3</v>
      </c>
    </row>
    <row r="59" spans="1:24" ht="12.75" customHeight="1">
      <c r="A59" s="122">
        <v>56</v>
      </c>
      <c r="B59" s="204" t="str">
        <f>Startovka!G161</f>
        <v>Šmatera Petr</v>
      </c>
      <c r="C59" s="209">
        <f>Startovka!H161</f>
        <v>1961</v>
      </c>
      <c r="D59" s="22" t="str">
        <f>Startovka!I161</f>
        <v>MV2</v>
      </c>
      <c r="E59" s="23" t="str">
        <f>Startovka!J161</f>
        <v>Kunštát</v>
      </c>
      <c r="F59" s="126">
        <f>IF(COUNTIF(1!$G$5:$G$85,$B59)=0,0,VLOOKUP($B59,1!$G$5:$O$85,9,FALSE))</f>
        <v>45</v>
      </c>
      <c r="G59" s="127">
        <f>IF(COUNTIF(2!$G$5:$G$78,$B59)=0,0,VLOOKUP($B59,2!$G$5:$O$78,9,FALSE))</f>
        <v>0</v>
      </c>
      <c r="H59" s="133">
        <f>IF(COUNTIF(3!$G$5:$G$85,$B59)=0,0,VLOOKUP($B59,3!$G$5:$O$85,9,FALSE))</f>
        <v>0</v>
      </c>
      <c r="I59" s="205">
        <f>IF(COUNTIF(4!$G$5:$G$85,$B59)=0,0,VLOOKUP($B59,4!$G$5:$O$85,9,FALSE))</f>
        <v>0</v>
      </c>
      <c r="J59" s="205">
        <f>IF(COUNTIF(5!$G$5:$G$85,$B59)=0,0,VLOOKUP($B59,5!$G$5:$O$85,9,FALSE))</f>
        <v>0</v>
      </c>
      <c r="K59" s="132">
        <f>IF(COUNTIF(6!$G$5:$G$85,$B59)=0,0,VLOOKUP($B59,6!$G$5:$O$85,9,FALSE))</f>
        <v>0</v>
      </c>
      <c r="L59" s="118">
        <f t="shared" si="6"/>
        <v>45</v>
      </c>
      <c r="M59" s="33">
        <f t="shared" si="1"/>
        <v>1</v>
      </c>
      <c r="N59" s="36">
        <f>COUNTIF($D$4:D59,D59)</f>
        <v>10</v>
      </c>
      <c r="O59" s="26">
        <f>SUM(O53:O58)</f>
        <v>93</v>
      </c>
      <c r="P59" s="26" t="s">
        <v>99</v>
      </c>
      <c r="U59" s="238" t="str">
        <f t="shared" si="2"/>
        <v>10 MV2</v>
      </c>
      <c r="V59" s="239" t="str">
        <f t="shared" si="3"/>
        <v>Šmatera Petr</v>
      </c>
      <c r="W59" s="238">
        <f t="shared" si="4"/>
        <v>45</v>
      </c>
      <c r="X59" s="238">
        <f t="shared" si="5"/>
        <v>1</v>
      </c>
    </row>
    <row r="60" spans="1:24" ht="12.75" customHeight="1">
      <c r="A60" s="122">
        <v>57</v>
      </c>
      <c r="B60" s="204" t="str">
        <f>Startovka!G136</f>
        <v>Růžička Bohuslav</v>
      </c>
      <c r="C60" s="209">
        <f>Startovka!H136</f>
        <v>1946</v>
      </c>
      <c r="D60" s="22" t="str">
        <f>Startovka!I136</f>
        <v>MV3</v>
      </c>
      <c r="E60" s="23" t="str">
        <f>Startovka!J136</f>
        <v>SC Ráječko</v>
      </c>
      <c r="F60" s="126">
        <f>IF(COUNTIF(1!$G$5:$G$85,$B60)=0,0,VLOOKUP($B60,1!$G$5:$O$85,9,FALSE))</f>
        <v>19</v>
      </c>
      <c r="G60" s="127">
        <f>IF(COUNTIF(2!$G$5:$G$78,$B60)=0,0,VLOOKUP($B60,2!$G$5:$O$78,9,FALSE))</f>
        <v>24</v>
      </c>
      <c r="H60" s="133">
        <f>IF(COUNTIF(3!$G$5:$G$85,$B60)=0,0,VLOOKUP($B60,3!$G$5:$O$85,9,FALSE))</f>
        <v>0</v>
      </c>
      <c r="I60" s="205">
        <f>IF(COUNTIF(4!$G$5:$G$85,$B60)=0,0,VLOOKUP($B60,4!$G$5:$O$85,9,FALSE))</f>
        <v>0</v>
      </c>
      <c r="J60" s="205">
        <f>IF(COUNTIF(5!$G$5:$G$85,$B60)=0,0,VLOOKUP($B60,5!$G$5:$O$85,9,FALSE))</f>
        <v>0</v>
      </c>
      <c r="K60" s="132">
        <f>IF(COUNTIF(6!$G$5:$G$85,$B60)=0,0,VLOOKUP($B60,6!$G$5:$O$85,9,FALSE))</f>
        <v>0</v>
      </c>
      <c r="L60" s="118">
        <f t="shared" si="6"/>
        <v>43</v>
      </c>
      <c r="M60" s="33">
        <f t="shared" si="1"/>
        <v>2</v>
      </c>
      <c r="N60" s="36">
        <f>COUNTIF($D$4:D60,D60)</f>
        <v>5</v>
      </c>
      <c r="U60" s="238" t="str">
        <f t="shared" si="2"/>
        <v>5 MV3</v>
      </c>
      <c r="V60" s="239" t="str">
        <f t="shared" si="3"/>
        <v>Růžička Bohuslav</v>
      </c>
      <c r="W60" s="238">
        <f t="shared" si="4"/>
        <v>43</v>
      </c>
      <c r="X60" s="238">
        <f t="shared" si="5"/>
        <v>2</v>
      </c>
    </row>
    <row r="61" spans="1:24" ht="12.75" customHeight="1">
      <c r="A61" s="122">
        <v>58</v>
      </c>
      <c r="B61" s="204" t="str">
        <f>Startovka!G122</f>
        <v>Pekárek Michal</v>
      </c>
      <c r="C61" s="209">
        <f>Startovka!H122</f>
        <v>1970</v>
      </c>
      <c r="D61" s="22" t="str">
        <f>Startovka!I122</f>
        <v>MV1</v>
      </c>
      <c r="E61" s="23" t="str">
        <f>Startovka!J122</f>
        <v>Blansko</v>
      </c>
      <c r="F61" s="126">
        <f>IF(COUNTIF(1!$G$5:$G$85,$B61)=0,0,VLOOKUP($B61,1!$G$5:$O$85,9,FALSE))</f>
        <v>0</v>
      </c>
      <c r="G61" s="127">
        <f>IF(COUNTIF(2!$G$5:$G$78,$B61)=0,0,VLOOKUP($B61,2!$G$5:$O$78,9,FALSE))</f>
        <v>38</v>
      </c>
      <c r="H61" s="133">
        <f>IF(COUNTIF(3!$G$5:$G$85,$B61)=0,0,VLOOKUP($B61,3!$G$5:$O$85,9,FALSE))</f>
        <v>39</v>
      </c>
      <c r="I61" s="205">
        <f>IF(COUNTIF(4!$G$5:$G$85,$B61)=0,0,VLOOKUP($B61,4!$G$5:$O$85,9,FALSE))</f>
        <v>0</v>
      </c>
      <c r="J61" s="205">
        <f>IF(COUNTIF(5!$G$5:$G$85,$B61)=0,0,VLOOKUP($B61,5!$G$5:$O$85,9,FALSE))</f>
        <v>0</v>
      </c>
      <c r="K61" s="132">
        <f>IF(COUNTIF(6!$G$5:$G$85,$B61)=0,0,VLOOKUP($B61,6!$G$5:$O$85,9,FALSE))</f>
        <v>0</v>
      </c>
      <c r="L61" s="118">
        <f t="shared" si="6"/>
        <v>77</v>
      </c>
      <c r="M61" s="33">
        <f t="shared" si="1"/>
        <v>2</v>
      </c>
      <c r="N61" s="36">
        <f>COUNTIF($D$4:D61,D61)</f>
        <v>18</v>
      </c>
      <c r="U61" s="238" t="str">
        <f t="shared" si="2"/>
        <v>18 MV1</v>
      </c>
      <c r="V61" s="239" t="str">
        <f t="shared" si="3"/>
        <v>Pekárek Michal</v>
      </c>
      <c r="W61" s="238">
        <f t="shared" si="4"/>
        <v>77</v>
      </c>
      <c r="X61" s="238">
        <f t="shared" si="5"/>
        <v>2</v>
      </c>
    </row>
    <row r="62" spans="1:24" ht="12.75" customHeight="1">
      <c r="A62" s="122">
        <v>59</v>
      </c>
      <c r="B62" s="204" t="str">
        <f>Startovka!G107</f>
        <v>Münster Libor</v>
      </c>
      <c r="C62" s="209">
        <f>Startovka!H107</f>
        <v>1966</v>
      </c>
      <c r="D62" s="22" t="str">
        <f>Startovka!I107</f>
        <v>MV1</v>
      </c>
      <c r="E62" s="23" t="str">
        <f>Startovka!J107</f>
        <v>Blansko</v>
      </c>
      <c r="F62" s="126">
        <f>IF(COUNTIF(1!$G$5:$G$85,$B62)=0,0,VLOOKUP($B62,1!$G$5:$O$85,9,FALSE))</f>
        <v>0</v>
      </c>
      <c r="G62" s="127">
        <f>IF(COUNTIF(2!$G$5:$G$78,$B62)=0,0,VLOOKUP($B62,2!$G$5:$O$78,9,FALSE))</f>
        <v>37</v>
      </c>
      <c r="H62" s="133">
        <f>IF(COUNTIF(3!$G$5:$G$85,$B62)=0,0,VLOOKUP($B62,3!$G$5:$O$85,9,FALSE))</f>
        <v>0</v>
      </c>
      <c r="I62" s="205">
        <f>IF(COUNTIF(4!$G$5:$G$85,$B62)=0,0,VLOOKUP($B62,4!$G$5:$O$85,9,FALSE))</f>
        <v>0</v>
      </c>
      <c r="J62" s="205">
        <f>IF(COUNTIF(5!$G$5:$G$85,$B62)=0,0,VLOOKUP($B62,5!$G$5:$O$85,9,FALSE))</f>
        <v>0</v>
      </c>
      <c r="K62" s="132">
        <f>IF(COUNTIF(6!$G$5:$G$85,$B62)=0,0,VLOOKUP($B62,6!$G$5:$O$85,9,FALSE))</f>
        <v>0</v>
      </c>
      <c r="L62" s="118">
        <f t="shared" si="6"/>
        <v>37</v>
      </c>
      <c r="M62" s="33">
        <f t="shared" si="1"/>
        <v>1</v>
      </c>
      <c r="N62" s="36">
        <f>COUNTIF($D$4:D62,D62)</f>
        <v>19</v>
      </c>
      <c r="O62" s="41" t="s">
        <v>25</v>
      </c>
      <c r="P62" s="41"/>
      <c r="Q62" s="38"/>
      <c r="U62" s="238" t="str">
        <f t="shared" si="2"/>
        <v>19 MV1</v>
      </c>
      <c r="V62" s="239" t="str">
        <f t="shared" si="3"/>
        <v>Münster Libor</v>
      </c>
      <c r="W62" s="238">
        <f t="shared" si="4"/>
        <v>37</v>
      </c>
      <c r="X62" s="238">
        <f t="shared" si="5"/>
        <v>1</v>
      </c>
    </row>
    <row r="63" spans="1:24" ht="12.75" customHeight="1">
      <c r="A63" s="122">
        <v>60</v>
      </c>
      <c r="B63" s="204" t="str">
        <f>Startovka!G69</f>
        <v>Kolář Vít</v>
      </c>
      <c r="C63" s="209">
        <f>Startovka!H69</f>
        <v>1980</v>
      </c>
      <c r="D63" s="22" t="str">
        <f>Startovka!I69</f>
        <v>M</v>
      </c>
      <c r="E63" s="23" t="str">
        <f>Startovka!J69</f>
        <v>Blansko</v>
      </c>
      <c r="F63" s="126">
        <f>IF(COUNTIF(1!$G$5:$G$85,$B63)=0,0,VLOOKUP($B63,1!$G$5:$O$85,9,FALSE))</f>
        <v>0</v>
      </c>
      <c r="G63" s="127">
        <f>IF(COUNTIF(2!$G$5:$G$78,$B63)=0,0,VLOOKUP($B63,2!$G$5:$O$78,9,FALSE))</f>
        <v>36</v>
      </c>
      <c r="H63" s="133">
        <f>IF(COUNTIF(3!$G$5:$G$85,$B63)=0,0,VLOOKUP($B63,3!$G$5:$O$85,9,FALSE))</f>
        <v>38</v>
      </c>
      <c r="I63" s="205">
        <f>IF(COUNTIF(4!$G$5:$G$85,$B63)=0,0,VLOOKUP($B63,4!$G$5:$O$85,9,FALSE))</f>
        <v>0</v>
      </c>
      <c r="J63" s="205">
        <f>IF(COUNTIF(5!$G$5:$G$85,$B63)=0,0,VLOOKUP($B63,5!$G$5:$O$85,9,FALSE))</f>
        <v>0</v>
      </c>
      <c r="K63" s="132">
        <f>IF(COUNTIF(6!$G$5:$G$85,$B63)=0,0,VLOOKUP($B63,6!$G$5:$O$85,9,FALSE))</f>
        <v>0</v>
      </c>
      <c r="L63" s="118">
        <f t="shared" si="6"/>
        <v>74</v>
      </c>
      <c r="M63" s="33">
        <f t="shared" si="1"/>
        <v>2</v>
      </c>
      <c r="N63" s="36">
        <f>COUNTIF($D$4:D63,D63)</f>
        <v>22</v>
      </c>
      <c r="O63" s="40" t="s">
        <v>56</v>
      </c>
      <c r="P63" s="37"/>
      <c r="Q63" s="140" t="s">
        <v>26</v>
      </c>
      <c r="U63" s="238" t="str">
        <f t="shared" si="2"/>
        <v>22 M</v>
      </c>
      <c r="V63" s="239" t="str">
        <f t="shared" si="3"/>
        <v>Kolář Vít</v>
      </c>
      <c r="W63" s="238">
        <f t="shared" si="4"/>
        <v>74</v>
      </c>
      <c r="X63" s="238">
        <f t="shared" si="5"/>
        <v>2</v>
      </c>
    </row>
    <row r="64" spans="1:24" ht="12.75" customHeight="1">
      <c r="A64" s="122">
        <v>61</v>
      </c>
      <c r="B64" s="204" t="str">
        <f>Startovka!G127</f>
        <v>Pluháček Zdeněk</v>
      </c>
      <c r="C64" s="209">
        <f>Startovka!H127</f>
        <v>1985</v>
      </c>
      <c r="D64" s="22" t="str">
        <f>Startovka!I127</f>
        <v>M</v>
      </c>
      <c r="E64" s="23" t="str">
        <f>Startovka!J127</f>
        <v>Mikulov</v>
      </c>
      <c r="F64" s="126">
        <f>IF(COUNTIF(1!$G$5:$G$85,$B64)=0,0,VLOOKUP($B64,1!$G$5:$O$85,9,FALSE))</f>
        <v>35</v>
      </c>
      <c r="G64" s="127">
        <f>IF(COUNTIF(2!$G$5:$G$78,$B64)=0,0,VLOOKUP($B64,2!$G$5:$O$78,9,FALSE))</f>
        <v>0</v>
      </c>
      <c r="H64" s="133">
        <f>IF(COUNTIF(3!$G$5:$G$85,$B64)=0,0,VLOOKUP($B64,3!$G$5:$O$85,9,FALSE))</f>
        <v>0</v>
      </c>
      <c r="I64" s="205">
        <f>IF(COUNTIF(4!$G$5:$G$85,$B64)=0,0,VLOOKUP($B64,4!$G$5:$O$85,9,FALSE))</f>
        <v>0</v>
      </c>
      <c r="J64" s="205">
        <f>IF(COUNTIF(5!$G$5:$G$85,$B64)=0,0,VLOOKUP($B64,5!$G$5:$O$85,9,FALSE))</f>
        <v>0</v>
      </c>
      <c r="K64" s="132">
        <f>IF(COUNTIF(6!$G$5:$G$85,$B64)=0,0,VLOOKUP($B64,6!$G$5:$O$85,9,FALSE))</f>
        <v>0</v>
      </c>
      <c r="L64" s="118">
        <f t="shared" si="6"/>
        <v>35</v>
      </c>
      <c r="M64" s="33">
        <f t="shared" si="1"/>
        <v>1</v>
      </c>
      <c r="N64" s="36">
        <f>COUNTIF($D$4:D64,D64)</f>
        <v>23</v>
      </c>
      <c r="O64" s="40" t="s">
        <v>27</v>
      </c>
      <c r="P64" s="37"/>
      <c r="Q64" s="38"/>
      <c r="U64" s="238" t="str">
        <f t="shared" si="2"/>
        <v>23 M</v>
      </c>
      <c r="V64" s="239" t="str">
        <f t="shared" si="3"/>
        <v>Pluháček Zdeněk</v>
      </c>
      <c r="W64" s="238">
        <f t="shared" si="4"/>
        <v>35</v>
      </c>
      <c r="X64" s="238">
        <f t="shared" si="5"/>
        <v>1</v>
      </c>
    </row>
    <row r="65" spans="1:24" ht="12.75" customHeight="1">
      <c r="A65" s="122">
        <v>62</v>
      </c>
      <c r="B65" s="204" t="str">
        <f>Startovka!G176</f>
        <v>Vojtíšek Tomáš</v>
      </c>
      <c r="C65" s="209">
        <f>Startovka!H176</f>
        <v>1973</v>
      </c>
      <c r="D65" s="22" t="str">
        <f>Startovka!I176</f>
        <v>MV1</v>
      </c>
      <c r="E65" s="23" t="str">
        <f>Startovka!J176</f>
        <v>Brno Testudo</v>
      </c>
      <c r="F65" s="126">
        <f>IF(COUNTIF(1!$G$5:$G$85,$B65)=0,0,VLOOKUP($B65,1!$G$5:$O$85,9,FALSE))</f>
        <v>0</v>
      </c>
      <c r="G65" s="127">
        <f>IF(COUNTIF(2!$G$5:$G$78,$B65)=0,0,VLOOKUP($B65,2!$G$5:$O$78,9,FALSE))</f>
        <v>31</v>
      </c>
      <c r="H65" s="133">
        <f>IF(COUNTIF(3!$G$5:$G$85,$B65)=0,0,VLOOKUP($B65,3!$G$5:$O$85,9,FALSE))</f>
        <v>33</v>
      </c>
      <c r="I65" s="205">
        <f>IF(COUNTIF(4!$G$5:$G$85,$B65)=0,0,VLOOKUP($B65,4!$G$5:$O$85,9,FALSE))</f>
        <v>0</v>
      </c>
      <c r="J65" s="205">
        <f>IF(COUNTIF(5!$G$5:$G$85,$B65)=0,0,VLOOKUP($B65,5!$G$5:$O$85,9,FALSE))</f>
        <v>0</v>
      </c>
      <c r="K65" s="132">
        <f>IF(COUNTIF(6!$G$5:$G$85,$B65)=0,0,VLOOKUP($B65,6!$G$5:$O$85,9,FALSE))</f>
        <v>0</v>
      </c>
      <c r="L65" s="118">
        <f t="shared" si="6"/>
        <v>64</v>
      </c>
      <c r="M65" s="33">
        <f t="shared" si="1"/>
        <v>2</v>
      </c>
      <c r="N65" s="36">
        <f>COUNTIF($D$4:D65,D65)</f>
        <v>20</v>
      </c>
      <c r="O65" s="40"/>
      <c r="P65" s="26"/>
      <c r="Q65" s="44"/>
      <c r="U65" s="238" t="str">
        <f t="shared" si="2"/>
        <v>20 MV1</v>
      </c>
      <c r="V65" s="239" t="str">
        <f t="shared" si="3"/>
        <v>Vojtíšek Tomáš</v>
      </c>
      <c r="W65" s="238">
        <f t="shared" si="4"/>
        <v>64</v>
      </c>
      <c r="X65" s="238">
        <f t="shared" si="5"/>
        <v>2</v>
      </c>
    </row>
    <row r="66" spans="1:24" ht="12.75" customHeight="1">
      <c r="A66" s="122">
        <v>63</v>
      </c>
      <c r="B66" s="204" t="str">
        <f>Startovka!G170</f>
        <v>Veselovský Juraj</v>
      </c>
      <c r="C66" s="209">
        <f>Startovka!H170</f>
        <v>1973</v>
      </c>
      <c r="D66" s="22" t="str">
        <f>Startovka!I170</f>
        <v>MV1</v>
      </c>
      <c r="E66" s="23" t="str">
        <f>Startovka!J170</f>
        <v>Petrovice</v>
      </c>
      <c r="F66" s="126">
        <f>IF(COUNTIF(1!$G$5:$G$85,$B66)=0,0,VLOOKUP($B66,1!$G$5:$O$85,9,FALSE))</f>
        <v>30</v>
      </c>
      <c r="G66" s="127">
        <f>IF(COUNTIF(2!$G$5:$G$78,$B66)=0,0,VLOOKUP($B66,2!$G$5:$O$78,9,FALSE))</f>
        <v>0</v>
      </c>
      <c r="H66" s="133">
        <f>IF(COUNTIF(3!$G$5:$G$85,$B66)=0,0,VLOOKUP($B66,3!$G$5:$O$85,9,FALSE))</f>
        <v>0</v>
      </c>
      <c r="I66" s="205">
        <f>IF(COUNTIF(4!$G$5:$G$85,$B66)=0,0,VLOOKUP($B66,4!$G$5:$O$85,9,FALSE))</f>
        <v>0</v>
      </c>
      <c r="J66" s="205">
        <f>IF(COUNTIF(5!$G$5:$G$85,$B66)=0,0,VLOOKUP($B66,5!$G$5:$O$85,9,FALSE))</f>
        <v>0</v>
      </c>
      <c r="K66" s="132">
        <f>IF(COUNTIF(6!$G$5:$G$85,$B66)=0,0,VLOOKUP($B66,6!$G$5:$O$85,9,FALSE))</f>
        <v>0</v>
      </c>
      <c r="L66" s="118">
        <f t="shared" si="6"/>
        <v>30</v>
      </c>
      <c r="M66" s="33">
        <f t="shared" si="1"/>
        <v>1</v>
      </c>
      <c r="N66" s="36">
        <f>COUNTIF($D$4:D66,D66)</f>
        <v>21</v>
      </c>
      <c r="O66" s="40" t="s">
        <v>55</v>
      </c>
      <c r="P66" s="26"/>
      <c r="Q66" s="44" t="s">
        <v>28</v>
      </c>
      <c r="U66" s="238" t="str">
        <f t="shared" si="2"/>
        <v>21 MV1</v>
      </c>
      <c r="V66" s="239" t="str">
        <f t="shared" si="3"/>
        <v>Veselovský Juraj</v>
      </c>
      <c r="W66" s="238">
        <f t="shared" si="4"/>
        <v>30</v>
      </c>
      <c r="X66" s="238">
        <f t="shared" si="5"/>
        <v>1</v>
      </c>
    </row>
    <row r="67" spans="1:24" ht="12.75" customHeight="1">
      <c r="A67" s="122">
        <v>64</v>
      </c>
      <c r="B67" s="204" t="str">
        <f>Startovka!G36</f>
        <v>Formánek Petr</v>
      </c>
      <c r="C67" s="209">
        <f>Startovka!H36</f>
        <v>1967</v>
      </c>
      <c r="D67" s="22" t="str">
        <f>Startovka!I36</f>
        <v>MV1</v>
      </c>
      <c r="E67" s="23" t="str">
        <f>Startovka!J36</f>
        <v>Kunštát</v>
      </c>
      <c r="F67" s="126">
        <f>IF(COUNTIF(1!$G$5:$G$85,$B67)=0,0,VLOOKUP($B67,1!$G$5:$O$85,9,FALSE))</f>
        <v>27</v>
      </c>
      <c r="G67" s="127">
        <f>IF(COUNTIF(2!$G$5:$G$78,$B67)=0,0,VLOOKUP($B67,2!$G$5:$O$78,9,FALSE))</f>
        <v>0</v>
      </c>
      <c r="H67" s="133">
        <f>IF(COUNTIF(3!$G$5:$G$85,$B67)=0,0,VLOOKUP($B67,3!$G$5:$O$85,9,FALSE))</f>
        <v>0</v>
      </c>
      <c r="I67" s="205">
        <f>IF(COUNTIF(4!$G$5:$G$85,$B67)=0,0,VLOOKUP($B67,4!$G$5:$O$85,9,FALSE))</f>
        <v>0</v>
      </c>
      <c r="J67" s="205">
        <f>IF(COUNTIF(5!$G$5:$G$85,$B67)=0,0,VLOOKUP($B67,5!$G$5:$O$85,9,FALSE))</f>
        <v>0</v>
      </c>
      <c r="K67" s="132">
        <f>IF(COUNTIF(6!$G$5:$G$85,$B67)=0,0,VLOOKUP($B67,6!$G$5:$O$85,9,FALSE))</f>
        <v>0</v>
      </c>
      <c r="L67" s="118">
        <f t="shared" si="6"/>
        <v>27</v>
      </c>
      <c r="M67" s="33">
        <f t="shared" si="1"/>
        <v>1</v>
      </c>
      <c r="N67" s="36">
        <f>COUNTIF($D$4:D67,D67)</f>
        <v>22</v>
      </c>
      <c r="O67" s="40" t="s">
        <v>29</v>
      </c>
      <c r="P67" s="26"/>
      <c r="Q67" s="44"/>
      <c r="U67" s="238" t="str">
        <f t="shared" si="2"/>
        <v>22 MV1</v>
      </c>
      <c r="V67" s="239" t="str">
        <f t="shared" si="3"/>
        <v>Formánek Petr</v>
      </c>
      <c r="W67" s="238">
        <f t="shared" si="4"/>
        <v>27</v>
      </c>
      <c r="X67" s="238">
        <f t="shared" si="5"/>
        <v>1</v>
      </c>
    </row>
    <row r="68" spans="1:24" ht="12.75" customHeight="1">
      <c r="A68" s="122">
        <v>65</v>
      </c>
      <c r="B68" s="204" t="str">
        <f>Startovka!G75</f>
        <v>Kožiak Juraj</v>
      </c>
      <c r="C68" s="209">
        <f>Startovka!H75</f>
        <v>1974</v>
      </c>
      <c r="D68" s="22" t="str">
        <f>Startovka!I75</f>
        <v>M</v>
      </c>
      <c r="E68" s="23" t="str">
        <f>Startovka!J75</f>
        <v>Kuničky</v>
      </c>
      <c r="F68" s="126">
        <f>IF(COUNTIF(1!$G$5:$G$85,$B68)=0,0,VLOOKUP($B68,1!$G$5:$O$85,9,FALSE))</f>
        <v>26</v>
      </c>
      <c r="G68" s="127">
        <f>IF(COUNTIF(2!$G$5:$G$78,$B68)=0,0,VLOOKUP($B68,2!$G$5:$O$78,9,FALSE))</f>
        <v>0</v>
      </c>
      <c r="H68" s="133">
        <f>IF(COUNTIF(3!$G$5:$G$85,$B68)=0,0,VLOOKUP($B68,3!$G$5:$O$85,9,FALSE))</f>
        <v>32</v>
      </c>
      <c r="I68" s="205">
        <f>IF(COUNTIF(4!$G$5:$G$85,$B68)=0,0,VLOOKUP($B68,4!$G$5:$O$85,9,FALSE))</f>
        <v>0</v>
      </c>
      <c r="J68" s="205">
        <f>IF(COUNTIF(5!$G$5:$G$85,$B68)=0,0,VLOOKUP($B68,5!$G$5:$O$85,9,FALSE))</f>
        <v>0</v>
      </c>
      <c r="K68" s="132">
        <f>IF(COUNTIF(6!$G$5:$G$85,$B68)=0,0,VLOOKUP($B68,6!$G$5:$O$85,9,FALSE))</f>
        <v>0</v>
      </c>
      <c r="L68" s="118">
        <f aca="true" t="shared" si="8" ref="L68:L99">LARGE(F68:K68,1)+LARGE(F68:K68,2)+LARGE(F68:K68,3)+LARGE(F68:K68,4)+LARGE(F68:K68,5)</f>
        <v>58</v>
      </c>
      <c r="M68" s="248">
        <f t="shared" si="1"/>
        <v>2</v>
      </c>
      <c r="N68" s="274">
        <f>COUNTIF($D$4:D68,D68)</f>
        <v>24</v>
      </c>
      <c r="O68" s="40"/>
      <c r="P68" s="26"/>
      <c r="Q68" s="44"/>
      <c r="U68" s="238" t="str">
        <f t="shared" si="2"/>
        <v>24 M</v>
      </c>
      <c r="V68" s="239" t="str">
        <f t="shared" si="3"/>
        <v>Kožiak Juraj</v>
      </c>
      <c r="W68" s="238">
        <f t="shared" si="4"/>
        <v>58</v>
      </c>
      <c r="X68" s="238">
        <f t="shared" si="5"/>
        <v>2</v>
      </c>
    </row>
    <row r="69" spans="1:24" ht="12.75" customHeight="1">
      <c r="A69" s="122">
        <v>66</v>
      </c>
      <c r="B69" s="204" t="str">
        <f>Startovka!G125</f>
        <v>Plevač Zdeněk</v>
      </c>
      <c r="C69" s="209">
        <f>Startovka!H125</f>
        <v>1976</v>
      </c>
      <c r="D69" s="22" t="str">
        <f>Startovka!I125</f>
        <v>M</v>
      </c>
      <c r="E69" s="23" t="str">
        <f>Startovka!J125</f>
        <v>Blansko</v>
      </c>
      <c r="F69" s="126">
        <f>IF(COUNTIF(1!$G$5:$G$85,$B69)=0,0,VLOOKUP($B69,1!$G$5:$O$85,9,FALSE))</f>
        <v>0</v>
      </c>
      <c r="G69" s="127">
        <f>IF(COUNTIF(2!$G$5:$G$78,$B69)=0,0,VLOOKUP($B69,2!$G$5:$O$78,9,FALSE))</f>
        <v>26</v>
      </c>
      <c r="H69" s="133">
        <f>IF(COUNTIF(3!$G$5:$G$85,$B69)=0,0,VLOOKUP($B69,3!$G$5:$O$85,9,FALSE))</f>
        <v>0</v>
      </c>
      <c r="I69" s="205">
        <f>IF(COUNTIF(4!$G$5:$G$85,$B69)=0,0,VLOOKUP($B69,4!$G$5:$O$85,9,FALSE))</f>
        <v>0</v>
      </c>
      <c r="J69" s="205">
        <f>IF(COUNTIF(5!$G$5:$G$85,$B69)=0,0,VLOOKUP($B69,5!$G$5:$O$85,9,FALSE))</f>
        <v>0</v>
      </c>
      <c r="K69" s="132">
        <f>IF(COUNTIF(6!$G$5:$G$85,$B69)=0,0,VLOOKUP($B69,6!$G$5:$O$85,9,FALSE))</f>
        <v>0</v>
      </c>
      <c r="L69" s="118">
        <f t="shared" si="8"/>
        <v>26</v>
      </c>
      <c r="M69" s="248">
        <f aca="true" t="shared" si="9" ref="M69:M132">COUNTIF(F69:K69,"&gt;0")</f>
        <v>1</v>
      </c>
      <c r="N69" s="274">
        <f>COUNTIF($D$4:D69,D69)</f>
        <v>25</v>
      </c>
      <c r="O69" s="40" t="s">
        <v>30</v>
      </c>
      <c r="P69" s="26"/>
      <c r="Q69" s="44" t="s">
        <v>31</v>
      </c>
      <c r="U69" s="238" t="str">
        <f aca="true" t="shared" si="10" ref="U69:U132">CONCATENATE(N69," ",D69)</f>
        <v>25 M</v>
      </c>
      <c r="V69" s="239" t="str">
        <f aca="true" t="shared" si="11" ref="V69:V132">B69</f>
        <v>Plevač Zdeněk</v>
      </c>
      <c r="W69" s="238">
        <f aca="true" t="shared" si="12" ref="W69:W132">L69</f>
        <v>26</v>
      </c>
      <c r="X69" s="238">
        <f aca="true" t="shared" si="13" ref="X69:X132">M69</f>
        <v>1</v>
      </c>
    </row>
    <row r="70" spans="1:24" ht="12.75" customHeight="1">
      <c r="A70" s="122">
        <v>67</v>
      </c>
      <c r="B70" s="204" t="str">
        <f>Startovka!G145</f>
        <v>Staněk Michal</v>
      </c>
      <c r="C70" s="209">
        <f>Startovka!H145</f>
        <v>1981</v>
      </c>
      <c r="D70" s="22" t="str">
        <f>Startovka!I145</f>
        <v>M</v>
      </c>
      <c r="E70" s="23" t="str">
        <f>Startovka!J145</f>
        <v>Alf Servis Blansko</v>
      </c>
      <c r="F70" s="126">
        <f>IF(COUNTIF(1!$G$5:$G$85,$B70)=0,0,VLOOKUP($B70,1!$G$5:$O$85,9,FALSE))</f>
        <v>24</v>
      </c>
      <c r="G70" s="127">
        <f>IF(COUNTIF(2!$G$5:$G$78,$B70)=0,0,VLOOKUP($B70,2!$G$5:$O$78,9,FALSE))</f>
        <v>0</v>
      </c>
      <c r="H70" s="133">
        <f>IF(COUNTIF(3!$G$5:$G$85,$B70)=0,0,VLOOKUP($B70,3!$G$5:$O$85,9,FALSE))</f>
        <v>0</v>
      </c>
      <c r="I70" s="205">
        <f>IF(COUNTIF(4!$G$5:$G$85,$B70)=0,0,VLOOKUP($B70,4!$G$5:$O$85,9,FALSE))</f>
        <v>0</v>
      </c>
      <c r="J70" s="205">
        <f>IF(COUNTIF(5!$G$5:$G$85,$B70)=0,0,VLOOKUP($B70,5!$G$5:$O$85,9,FALSE))</f>
        <v>0</v>
      </c>
      <c r="K70" s="132">
        <f>IF(COUNTIF(6!$G$5:$G$85,$B70)=0,0,VLOOKUP($B70,6!$G$5:$O$85,9,FALSE))</f>
        <v>0</v>
      </c>
      <c r="L70" s="118">
        <f t="shared" si="8"/>
        <v>24</v>
      </c>
      <c r="M70" s="248">
        <f t="shared" si="9"/>
        <v>1</v>
      </c>
      <c r="N70" s="274">
        <f>COUNTIF($D$4:D70,D70)</f>
        <v>26</v>
      </c>
      <c r="O70" s="40" t="s">
        <v>32</v>
      </c>
      <c r="P70" s="26"/>
      <c r="Q70" s="44"/>
      <c r="U70" s="238" t="str">
        <f t="shared" si="10"/>
        <v>26 M</v>
      </c>
      <c r="V70" s="239" t="str">
        <f t="shared" si="11"/>
        <v>Staněk Michal</v>
      </c>
      <c r="W70" s="238">
        <f t="shared" si="12"/>
        <v>24</v>
      </c>
      <c r="X70" s="238">
        <f t="shared" si="13"/>
        <v>1</v>
      </c>
    </row>
    <row r="71" spans="1:24" ht="12.75" customHeight="1">
      <c r="A71" s="122">
        <v>68</v>
      </c>
      <c r="B71" s="204" t="str">
        <f>Startovka!G47</f>
        <v>Holeček Stanislav</v>
      </c>
      <c r="C71" s="209">
        <f>Startovka!H47</f>
        <v>1955</v>
      </c>
      <c r="D71" s="22" t="str">
        <f>Startovka!I47</f>
        <v>MV2</v>
      </c>
      <c r="E71" s="23" t="str">
        <f>Startovka!J47</f>
        <v>Blansko</v>
      </c>
      <c r="F71" s="126">
        <f>IF(COUNTIF(1!$G$5:$G$85,$B71)=0,0,VLOOKUP($B71,1!$G$5:$O$85,9,FALSE))</f>
        <v>22</v>
      </c>
      <c r="G71" s="127">
        <f>IF(COUNTIF(2!$G$5:$G$78,$B71)=0,0,VLOOKUP($B71,2!$G$5:$O$78,9,FALSE))</f>
        <v>0</v>
      </c>
      <c r="H71" s="133">
        <f>IF(COUNTIF(3!$G$5:$G$85,$B71)=0,0,VLOOKUP($B71,3!$G$5:$O$85,9,FALSE))</f>
        <v>28</v>
      </c>
      <c r="I71" s="205">
        <f>IF(COUNTIF(4!$G$5:$G$85,$B71)=0,0,VLOOKUP($B71,4!$G$5:$O$85,9,FALSE))</f>
        <v>0</v>
      </c>
      <c r="J71" s="205">
        <f>IF(COUNTIF(5!$G$5:$G$85,$B71)=0,0,VLOOKUP($B71,5!$G$5:$O$85,9,FALSE))</f>
        <v>0</v>
      </c>
      <c r="K71" s="132">
        <f>IF(COUNTIF(6!$G$5:$G$85,$B71)=0,0,VLOOKUP($B71,6!$G$5:$O$85,9,FALSE))</f>
        <v>0</v>
      </c>
      <c r="L71" s="118">
        <f t="shared" si="8"/>
        <v>50</v>
      </c>
      <c r="M71" s="248">
        <f t="shared" si="9"/>
        <v>2</v>
      </c>
      <c r="N71" s="274">
        <f>COUNTIF($D$4:D71,D71)</f>
        <v>11</v>
      </c>
      <c r="U71" s="238" t="str">
        <f t="shared" si="10"/>
        <v>11 MV2</v>
      </c>
      <c r="V71" s="239" t="str">
        <f t="shared" si="11"/>
        <v>Holeček Stanislav</v>
      </c>
      <c r="W71" s="238">
        <f t="shared" si="12"/>
        <v>50</v>
      </c>
      <c r="X71" s="238">
        <f t="shared" si="13"/>
        <v>2</v>
      </c>
    </row>
    <row r="72" spans="1:24" ht="12.75" customHeight="1">
      <c r="A72" s="122">
        <v>69</v>
      </c>
      <c r="B72" s="204" t="str">
        <f>Startovka!G133</f>
        <v>Prudil Aleš</v>
      </c>
      <c r="C72" s="209">
        <f>Startovka!H133</f>
        <v>1976</v>
      </c>
      <c r="D72" s="22" t="str">
        <f>Startovka!I133</f>
        <v>M</v>
      </c>
      <c r="E72" s="23" t="str">
        <f>Startovka!J133</f>
        <v>Petrovice</v>
      </c>
      <c r="F72" s="126">
        <f>IF(COUNTIF(1!$G$5:$G$85,$B72)=0,0,VLOOKUP($B72,1!$G$5:$O$85,9,FALSE))</f>
        <v>20</v>
      </c>
      <c r="G72" s="127">
        <f>IF(COUNTIF(2!$G$5:$G$78,$B72)=0,0,VLOOKUP($B72,2!$G$5:$O$78,9,FALSE))</f>
        <v>0</v>
      </c>
      <c r="H72" s="133">
        <f>IF(COUNTIF(3!$G$5:$G$85,$B72)=0,0,VLOOKUP($B72,3!$G$5:$O$85,9,FALSE))</f>
        <v>0</v>
      </c>
      <c r="I72" s="205">
        <f>IF(COUNTIF(4!$G$5:$G$85,$B72)=0,0,VLOOKUP($B72,4!$G$5:$O$85,9,FALSE))</f>
        <v>0</v>
      </c>
      <c r="J72" s="205">
        <f>IF(COUNTIF(5!$G$5:$G$85,$B72)=0,0,VLOOKUP($B72,5!$G$5:$O$85,9,FALSE))</f>
        <v>0</v>
      </c>
      <c r="K72" s="132">
        <f>IF(COUNTIF(6!$G$5:$G$85,$B72)=0,0,VLOOKUP($B72,6!$G$5:$O$85,9,FALSE))</f>
        <v>0</v>
      </c>
      <c r="L72" s="118">
        <f t="shared" si="8"/>
        <v>20</v>
      </c>
      <c r="M72" s="248">
        <f t="shared" si="9"/>
        <v>1</v>
      </c>
      <c r="N72" s="274">
        <f>COUNTIF($D$4:D72,D72)</f>
        <v>27</v>
      </c>
      <c r="U72" s="238" t="str">
        <f t="shared" si="10"/>
        <v>27 M</v>
      </c>
      <c r="V72" s="239" t="str">
        <f t="shared" si="11"/>
        <v>Prudil Aleš</v>
      </c>
      <c r="W72" s="238">
        <f t="shared" si="12"/>
        <v>20</v>
      </c>
      <c r="X72" s="238">
        <f t="shared" si="13"/>
        <v>1</v>
      </c>
    </row>
    <row r="73" spans="1:24" ht="12.75" customHeight="1">
      <c r="A73" s="122">
        <v>70</v>
      </c>
      <c r="B73" s="204" t="str">
        <f>Startovka!G3</f>
        <v>Adámek Hubert</v>
      </c>
      <c r="C73" s="209">
        <f>Startovka!H3</f>
        <v>1971</v>
      </c>
      <c r="D73" s="22" t="str">
        <f>Startovka!I3</f>
        <v>MV1</v>
      </c>
      <c r="E73" s="23" t="str">
        <f>Startovka!J3</f>
        <v>Lažany</v>
      </c>
      <c r="F73" s="126">
        <f>IF(COUNTIF(1!$G$5:$G$85,$B73)=0,0,VLOOKUP($B73,1!$G$5:$O$85,9,FALSE))</f>
        <v>0</v>
      </c>
      <c r="G73" s="127">
        <f>IF(COUNTIF(2!$G$5:$G$78,$B73)=0,0,VLOOKUP($B73,2!$G$5:$O$78,9,FALSE))</f>
        <v>0</v>
      </c>
      <c r="H73" s="133">
        <f>IF(COUNTIF(3!$G$5:$G$85,$B73)=0,0,VLOOKUP($B73,3!$G$5:$O$85,9,FALSE))</f>
        <v>0</v>
      </c>
      <c r="I73" s="205">
        <f>IF(COUNTIF(4!$G$5:$G$85,$B73)=0,0,VLOOKUP($B73,4!$G$5:$O$85,9,FALSE))</f>
        <v>0</v>
      </c>
      <c r="J73" s="205">
        <f>IF(COUNTIF(5!$G$5:$G$85,$B73)=0,0,VLOOKUP($B73,5!$G$5:$O$85,9,FALSE))</f>
        <v>0</v>
      </c>
      <c r="K73" s="132">
        <f>IF(COUNTIF(6!$G$5:$G$85,$B73)=0,0,VLOOKUP($B73,6!$G$5:$O$85,9,FALSE))</f>
        <v>0</v>
      </c>
      <c r="L73" s="118">
        <f t="shared" si="8"/>
        <v>0</v>
      </c>
      <c r="M73" s="248">
        <f t="shared" si="9"/>
        <v>0</v>
      </c>
      <c r="N73" s="274">
        <f>COUNTIF($D$4:D73,D73)</f>
        <v>23</v>
      </c>
      <c r="U73" s="238" t="str">
        <f t="shared" si="10"/>
        <v>23 MV1</v>
      </c>
      <c r="V73" s="239" t="str">
        <f t="shared" si="11"/>
        <v>Adámek Hubert</v>
      </c>
      <c r="W73" s="238">
        <f t="shared" si="12"/>
        <v>0</v>
      </c>
      <c r="X73" s="238">
        <f t="shared" si="13"/>
        <v>0</v>
      </c>
    </row>
    <row r="74" spans="1:24" ht="12.75" customHeight="1">
      <c r="A74" s="122">
        <v>71</v>
      </c>
      <c r="B74" s="204" t="str">
        <f>Startovka!G5</f>
        <v>Alman Dušan</v>
      </c>
      <c r="C74" s="209">
        <f>Startovka!H5</f>
        <v>1967</v>
      </c>
      <c r="D74" s="22" t="str">
        <f>Startovka!I5</f>
        <v>MV1</v>
      </c>
      <c r="E74" s="23" t="str">
        <f>Startovka!J5</f>
        <v>Adamov</v>
      </c>
      <c r="F74" s="126">
        <f>IF(COUNTIF(1!$G$5:$G$85,$B74)=0,0,VLOOKUP($B74,1!$G$5:$O$85,9,FALSE))</f>
        <v>0</v>
      </c>
      <c r="G74" s="127">
        <f>IF(COUNTIF(2!$G$5:$G$78,$B74)=0,0,VLOOKUP($B74,2!$G$5:$O$78,9,FALSE))</f>
        <v>0</v>
      </c>
      <c r="H74" s="133">
        <f>IF(COUNTIF(3!$G$5:$G$85,$B74)=0,0,VLOOKUP($B74,3!$G$5:$O$85,9,FALSE))</f>
        <v>0</v>
      </c>
      <c r="I74" s="205">
        <f>IF(COUNTIF(4!$G$5:$G$85,$B74)=0,0,VLOOKUP($B74,4!$G$5:$O$85,9,FALSE))</f>
        <v>0</v>
      </c>
      <c r="J74" s="205">
        <f>IF(COUNTIF(5!$G$5:$G$85,$B74)=0,0,VLOOKUP($B74,5!$G$5:$O$85,9,FALSE))</f>
        <v>0</v>
      </c>
      <c r="K74" s="132">
        <f>IF(COUNTIF(6!$G$5:$G$85,$B74)=0,0,VLOOKUP($B74,6!$G$5:$O$85,9,FALSE))</f>
        <v>0</v>
      </c>
      <c r="L74" s="118">
        <f t="shared" si="8"/>
        <v>0</v>
      </c>
      <c r="M74" s="248">
        <f t="shared" si="9"/>
        <v>0</v>
      </c>
      <c r="N74" s="274">
        <f>COUNTIF($D$4:D74,D74)</f>
        <v>24</v>
      </c>
      <c r="U74" s="238" t="str">
        <f t="shared" si="10"/>
        <v>24 MV1</v>
      </c>
      <c r="V74" s="239" t="str">
        <f t="shared" si="11"/>
        <v>Alman Dušan</v>
      </c>
      <c r="W74" s="238">
        <f t="shared" si="12"/>
        <v>0</v>
      </c>
      <c r="X74" s="238">
        <f t="shared" si="13"/>
        <v>0</v>
      </c>
    </row>
    <row r="75" spans="1:24" ht="12.75" customHeight="1">
      <c r="A75" s="122">
        <v>72</v>
      </c>
      <c r="B75" s="204" t="str">
        <f>Startovka!G6</f>
        <v>Balúch Pavel</v>
      </c>
      <c r="C75" s="209">
        <f>Startovka!H6</f>
        <v>1986</v>
      </c>
      <c r="D75" s="22" t="str">
        <f>Startovka!I6</f>
        <v>M</v>
      </c>
      <c r="E75" s="23" t="str">
        <f>Startovka!J6</f>
        <v>Blansko</v>
      </c>
      <c r="F75" s="126">
        <f>IF(COUNTIF(1!$G$5:$G$85,$B75)=0,0,VLOOKUP($B75,1!$G$5:$O$85,9,FALSE))</f>
        <v>0</v>
      </c>
      <c r="G75" s="127">
        <f>IF(COUNTIF(2!$G$5:$G$78,$B75)=0,0,VLOOKUP($B75,2!$G$5:$O$78,9,FALSE))</f>
        <v>0</v>
      </c>
      <c r="H75" s="133">
        <f>IF(COUNTIF(3!$G$5:$G$85,$B75)=0,0,VLOOKUP($B75,3!$G$5:$O$85,9,FALSE))</f>
        <v>0</v>
      </c>
      <c r="I75" s="205">
        <f>IF(COUNTIF(4!$G$5:$G$85,$B75)=0,0,VLOOKUP($B75,4!$G$5:$O$85,9,FALSE))</f>
        <v>0</v>
      </c>
      <c r="J75" s="205">
        <f>IF(COUNTIF(5!$G$5:$G$85,$B75)=0,0,VLOOKUP($B75,5!$G$5:$O$85,9,FALSE))</f>
        <v>0</v>
      </c>
      <c r="K75" s="132">
        <f>IF(COUNTIF(6!$G$5:$G$85,$B75)=0,0,VLOOKUP($B75,6!$G$5:$O$85,9,FALSE))</f>
        <v>0</v>
      </c>
      <c r="L75" s="118">
        <f t="shared" si="8"/>
        <v>0</v>
      </c>
      <c r="M75" s="248">
        <f t="shared" si="9"/>
        <v>0</v>
      </c>
      <c r="N75" s="274">
        <f>COUNTIF($D$4:D75,D75)</f>
        <v>28</v>
      </c>
      <c r="U75" s="238" t="str">
        <f t="shared" si="10"/>
        <v>28 M</v>
      </c>
      <c r="V75" s="239" t="str">
        <f t="shared" si="11"/>
        <v>Balúch Pavel</v>
      </c>
      <c r="W75" s="238">
        <f t="shared" si="12"/>
        <v>0</v>
      </c>
      <c r="X75" s="238">
        <f t="shared" si="13"/>
        <v>0</v>
      </c>
    </row>
    <row r="76" spans="1:24" ht="12.75" customHeight="1">
      <c r="A76" s="122">
        <v>73</v>
      </c>
      <c r="B76" s="204" t="str">
        <f>Startovka!G7</f>
        <v>Bartošek Petr</v>
      </c>
      <c r="C76" s="209">
        <f>Startovka!H7</f>
        <v>1965</v>
      </c>
      <c r="D76" s="22" t="str">
        <f>Startovka!I7</f>
        <v>MV1</v>
      </c>
      <c r="E76" s="23" t="str">
        <f>Startovka!J7</f>
        <v>Newline Boskovice</v>
      </c>
      <c r="F76" s="126">
        <f>IF(COUNTIF(1!$G$5:$G$85,$B76)=0,0,VLOOKUP($B76,1!$G$5:$O$85,9,FALSE))</f>
        <v>0</v>
      </c>
      <c r="G76" s="127">
        <f>IF(COUNTIF(2!$G$5:$G$78,$B76)=0,0,VLOOKUP($B76,2!$G$5:$O$78,9,FALSE))</f>
        <v>0</v>
      </c>
      <c r="H76" s="133">
        <f>IF(COUNTIF(3!$G$5:$G$85,$B76)=0,0,VLOOKUP($B76,3!$G$5:$O$85,9,FALSE))</f>
        <v>0</v>
      </c>
      <c r="I76" s="205">
        <f>IF(COUNTIF(4!$G$5:$G$85,$B76)=0,0,VLOOKUP($B76,4!$G$5:$O$85,9,FALSE))</f>
        <v>0</v>
      </c>
      <c r="J76" s="205">
        <f>IF(COUNTIF(5!$G$5:$G$85,$B76)=0,0,VLOOKUP($B76,5!$G$5:$O$85,9,FALSE))</f>
        <v>0</v>
      </c>
      <c r="K76" s="132">
        <f>IF(COUNTIF(6!$G$5:$G$85,$B76)=0,0,VLOOKUP($B76,6!$G$5:$O$85,9,FALSE))</f>
        <v>0</v>
      </c>
      <c r="L76" s="118">
        <f t="shared" si="8"/>
        <v>0</v>
      </c>
      <c r="M76" s="248">
        <f t="shared" si="9"/>
        <v>0</v>
      </c>
      <c r="N76" s="274">
        <f>COUNTIF($D$4:D76,D76)</f>
        <v>25</v>
      </c>
      <c r="U76" s="238" t="str">
        <f t="shared" si="10"/>
        <v>25 MV1</v>
      </c>
      <c r="V76" s="239" t="str">
        <f t="shared" si="11"/>
        <v>Bartošek Petr</v>
      </c>
      <c r="W76" s="238">
        <f t="shared" si="12"/>
        <v>0</v>
      </c>
      <c r="X76" s="238">
        <f t="shared" si="13"/>
        <v>0</v>
      </c>
    </row>
    <row r="77" spans="1:24" ht="12.75" customHeight="1">
      <c r="A77" s="122">
        <v>74</v>
      </c>
      <c r="B77" s="204" t="str">
        <f>Startovka!G9</f>
        <v>Bayer Miloslav</v>
      </c>
      <c r="C77" s="209">
        <f>Startovka!H9</f>
        <v>1947</v>
      </c>
      <c r="D77" s="22" t="str">
        <f>Startovka!I9</f>
        <v>MV3</v>
      </c>
      <c r="E77" s="23" t="str">
        <f>Startovka!J9</f>
        <v>ASK Blansko</v>
      </c>
      <c r="F77" s="126">
        <f>IF(COUNTIF(1!$G$5:$G$85,$B77)=0,0,VLOOKUP($B77,1!$G$5:$O$85,9,FALSE))</f>
        <v>0</v>
      </c>
      <c r="G77" s="127">
        <f>IF(COUNTIF(2!$G$5:$G$78,$B77)=0,0,VLOOKUP($B77,2!$G$5:$O$78,9,FALSE))</f>
        <v>0</v>
      </c>
      <c r="H77" s="133">
        <f>IF(COUNTIF(3!$G$5:$G$85,$B77)=0,0,VLOOKUP($B77,3!$G$5:$O$85,9,FALSE))</f>
        <v>0</v>
      </c>
      <c r="I77" s="205">
        <f>IF(COUNTIF(4!$G$5:$G$85,$B77)=0,0,VLOOKUP($B77,4!$G$5:$O$85,9,FALSE))</f>
        <v>0</v>
      </c>
      <c r="J77" s="205">
        <f>IF(COUNTIF(5!$G$5:$G$85,$B77)=0,0,VLOOKUP($B77,5!$G$5:$O$85,9,FALSE))</f>
        <v>0</v>
      </c>
      <c r="K77" s="132">
        <f>IF(COUNTIF(6!$G$5:$G$85,$B77)=0,0,VLOOKUP($B77,6!$G$5:$O$85,9,FALSE))</f>
        <v>0</v>
      </c>
      <c r="L77" s="118">
        <f t="shared" si="8"/>
        <v>0</v>
      </c>
      <c r="M77" s="248">
        <f t="shared" si="9"/>
        <v>0</v>
      </c>
      <c r="N77" s="274">
        <f>COUNTIF($D$4:D77,D77)</f>
        <v>6</v>
      </c>
      <c r="U77" s="238" t="str">
        <f t="shared" si="10"/>
        <v>6 MV3</v>
      </c>
      <c r="V77" s="239" t="str">
        <f t="shared" si="11"/>
        <v>Bayer Miloslav</v>
      </c>
      <c r="W77" s="238">
        <f t="shared" si="12"/>
        <v>0</v>
      </c>
      <c r="X77" s="238">
        <f t="shared" si="13"/>
        <v>0</v>
      </c>
    </row>
    <row r="78" spans="1:24" ht="12.75" customHeight="1">
      <c r="A78" s="122">
        <v>75</v>
      </c>
      <c r="B78" s="204" t="str">
        <f>Startovka!G10</f>
        <v>Bedan Petr</v>
      </c>
      <c r="C78" s="209">
        <f>Startovka!H10</f>
        <v>1973</v>
      </c>
      <c r="D78" s="22" t="str">
        <f>Startovka!I10</f>
        <v>MV1</v>
      </c>
      <c r="E78" s="23" t="str">
        <f>Startovka!J10</f>
        <v>Spešov</v>
      </c>
      <c r="F78" s="126">
        <f>IF(COUNTIF(1!$G$5:$G$85,$B78)=0,0,VLOOKUP($B78,1!$G$5:$O$85,9,FALSE))</f>
        <v>0</v>
      </c>
      <c r="G78" s="127">
        <f>IF(COUNTIF(2!$G$5:$G$78,$B78)=0,0,VLOOKUP($B78,2!$G$5:$O$78,9,FALSE))</f>
        <v>0</v>
      </c>
      <c r="H78" s="133">
        <f>IF(COUNTIF(3!$G$5:$G$85,$B78)=0,0,VLOOKUP($B78,3!$G$5:$O$85,9,FALSE))</f>
        <v>0</v>
      </c>
      <c r="I78" s="205">
        <f>IF(COUNTIF(4!$G$5:$G$85,$B78)=0,0,VLOOKUP($B78,4!$G$5:$O$85,9,FALSE))</f>
        <v>0</v>
      </c>
      <c r="J78" s="205">
        <f>IF(COUNTIF(5!$G$5:$G$85,$B78)=0,0,VLOOKUP($B78,5!$G$5:$O$85,9,FALSE))</f>
        <v>0</v>
      </c>
      <c r="K78" s="132">
        <f>IF(COUNTIF(6!$G$5:$G$85,$B78)=0,0,VLOOKUP($B78,6!$G$5:$O$85,9,FALSE))</f>
        <v>0</v>
      </c>
      <c r="L78" s="118">
        <f t="shared" si="8"/>
        <v>0</v>
      </c>
      <c r="M78" s="248">
        <f t="shared" si="9"/>
        <v>0</v>
      </c>
      <c r="N78" s="274">
        <f>COUNTIF($D$4:D78,D78)</f>
        <v>26</v>
      </c>
      <c r="U78" s="238" t="str">
        <f t="shared" si="10"/>
        <v>26 MV1</v>
      </c>
      <c r="V78" s="239" t="str">
        <f t="shared" si="11"/>
        <v>Bedan Petr</v>
      </c>
      <c r="W78" s="238">
        <f t="shared" si="12"/>
        <v>0</v>
      </c>
      <c r="X78" s="238">
        <f t="shared" si="13"/>
        <v>0</v>
      </c>
    </row>
    <row r="79" spans="1:24" ht="12.75" customHeight="1">
      <c r="A79" s="122">
        <v>76</v>
      </c>
      <c r="B79" s="204" t="str">
        <f>Startovka!G11</f>
        <v>Bednář Jan</v>
      </c>
      <c r="C79" s="209">
        <f>Startovka!H11</f>
        <v>1991</v>
      </c>
      <c r="D79" s="22" t="str">
        <f>Startovka!I11</f>
        <v>M</v>
      </c>
      <c r="E79" s="23" t="str">
        <f>Startovka!J11</f>
        <v>Mladkov</v>
      </c>
      <c r="F79" s="126">
        <f>IF(COUNTIF(1!$G$5:$G$85,$B79)=0,0,VLOOKUP($B79,1!$G$5:$O$85,9,FALSE))</f>
        <v>0</v>
      </c>
      <c r="G79" s="127">
        <f>IF(COUNTIF(2!$G$5:$G$78,$B79)=0,0,VLOOKUP($B79,2!$G$5:$O$78,9,FALSE))</f>
        <v>0</v>
      </c>
      <c r="H79" s="133">
        <f>IF(COUNTIF(3!$G$5:$G$85,$B79)=0,0,VLOOKUP($B79,3!$G$5:$O$85,9,FALSE))</f>
        <v>0</v>
      </c>
      <c r="I79" s="205">
        <f>IF(COUNTIF(4!$G$5:$G$85,$B79)=0,0,VLOOKUP($B79,4!$G$5:$O$85,9,FALSE))</f>
        <v>0</v>
      </c>
      <c r="J79" s="205">
        <f>IF(COUNTIF(5!$G$5:$G$85,$B79)=0,0,VLOOKUP($B79,5!$G$5:$O$85,9,FALSE))</f>
        <v>0</v>
      </c>
      <c r="K79" s="132">
        <f>IF(COUNTIF(6!$G$5:$G$85,$B79)=0,0,VLOOKUP($B79,6!$G$5:$O$85,9,FALSE))</f>
        <v>0</v>
      </c>
      <c r="L79" s="118">
        <f t="shared" si="8"/>
        <v>0</v>
      </c>
      <c r="M79" s="248">
        <f t="shared" si="9"/>
        <v>0</v>
      </c>
      <c r="N79" s="274">
        <f>COUNTIF($D$4:D79,D79)</f>
        <v>29</v>
      </c>
      <c r="U79" s="238" t="str">
        <f t="shared" si="10"/>
        <v>29 M</v>
      </c>
      <c r="V79" s="239" t="str">
        <f t="shared" si="11"/>
        <v>Bednář Jan</v>
      </c>
      <c r="W79" s="238">
        <f t="shared" si="12"/>
        <v>0</v>
      </c>
      <c r="X79" s="238">
        <f t="shared" si="13"/>
        <v>0</v>
      </c>
    </row>
    <row r="80" spans="1:24" ht="12.75" customHeight="1">
      <c r="A80" s="122">
        <v>77</v>
      </c>
      <c r="B80" s="204" t="str">
        <f>Startovka!G12</f>
        <v>Bednář Jan ml.</v>
      </c>
      <c r="C80" s="209">
        <f>Startovka!H12</f>
        <v>1987</v>
      </c>
      <c r="D80" s="22" t="str">
        <f>Startovka!I12</f>
        <v>M</v>
      </c>
      <c r="E80" s="23" t="str">
        <f>Startovka!J12</f>
        <v>Mladkov</v>
      </c>
      <c r="F80" s="126">
        <f>IF(COUNTIF(1!$G$5:$G$85,$B80)=0,0,VLOOKUP($B80,1!$G$5:$O$85,9,FALSE))</f>
        <v>0</v>
      </c>
      <c r="G80" s="127">
        <f>IF(COUNTIF(2!$G$5:$G$78,$B80)=0,0,VLOOKUP($B80,2!$G$5:$O$78,9,FALSE))</f>
        <v>0</v>
      </c>
      <c r="H80" s="133">
        <f>IF(COUNTIF(3!$G$5:$G$85,$B80)=0,0,VLOOKUP($B80,3!$G$5:$O$85,9,FALSE))</f>
        <v>0</v>
      </c>
      <c r="I80" s="205">
        <f>IF(COUNTIF(4!$G$5:$G$85,$B80)=0,0,VLOOKUP($B80,4!$G$5:$O$85,9,FALSE))</f>
        <v>0</v>
      </c>
      <c r="J80" s="205">
        <f>IF(COUNTIF(5!$G$5:$G$85,$B80)=0,0,VLOOKUP($B80,5!$G$5:$O$85,9,FALSE))</f>
        <v>0</v>
      </c>
      <c r="K80" s="132">
        <f>IF(COUNTIF(6!$G$5:$G$85,$B80)=0,0,VLOOKUP($B80,6!$G$5:$O$85,9,FALSE))</f>
        <v>0</v>
      </c>
      <c r="L80" s="118">
        <f t="shared" si="8"/>
        <v>0</v>
      </c>
      <c r="M80" s="248">
        <f t="shared" si="9"/>
        <v>0</v>
      </c>
      <c r="N80" s="274">
        <f>COUNTIF($D$4:D80,D80)</f>
        <v>30</v>
      </c>
      <c r="U80" s="238" t="str">
        <f t="shared" si="10"/>
        <v>30 M</v>
      </c>
      <c r="V80" s="239" t="str">
        <f t="shared" si="11"/>
        <v>Bednář Jan ml.</v>
      </c>
      <c r="W80" s="238">
        <f t="shared" si="12"/>
        <v>0</v>
      </c>
      <c r="X80" s="238">
        <f t="shared" si="13"/>
        <v>0</v>
      </c>
    </row>
    <row r="81" spans="1:24" ht="12.75" customHeight="1">
      <c r="A81" s="122">
        <v>78</v>
      </c>
      <c r="B81" s="204" t="str">
        <f>Startovka!G14</f>
        <v>Berka Milan</v>
      </c>
      <c r="C81" s="209">
        <f>Startovka!H14</f>
        <v>1990</v>
      </c>
      <c r="D81" s="22" t="str">
        <f>Startovka!I14</f>
        <v>M</v>
      </c>
      <c r="E81" s="23" t="str">
        <f>Startovka!J14</f>
        <v>HC Blansko</v>
      </c>
      <c r="F81" s="126">
        <f>IF(COUNTIF(1!$G$5:$G$85,$B81)=0,0,VLOOKUP($B81,1!$G$5:$O$85,9,FALSE))</f>
        <v>0</v>
      </c>
      <c r="G81" s="127">
        <f>IF(COUNTIF(2!$G$5:$G$78,$B81)=0,0,VLOOKUP($B81,2!$G$5:$O$78,9,FALSE))</f>
        <v>0</v>
      </c>
      <c r="H81" s="133">
        <f>IF(COUNTIF(3!$G$5:$G$85,$B81)=0,0,VLOOKUP($B81,3!$G$5:$O$85,9,FALSE))</f>
        <v>0</v>
      </c>
      <c r="I81" s="205">
        <f>IF(COUNTIF(4!$G$5:$G$85,$B81)=0,0,VLOOKUP($B81,4!$G$5:$O$85,9,FALSE))</f>
        <v>0</v>
      </c>
      <c r="J81" s="205">
        <f>IF(COUNTIF(5!$G$5:$G$85,$B81)=0,0,VLOOKUP($B81,5!$G$5:$O$85,9,FALSE))</f>
        <v>0</v>
      </c>
      <c r="K81" s="132">
        <f>IF(COUNTIF(6!$G$5:$G$85,$B81)=0,0,VLOOKUP($B81,6!$G$5:$O$85,9,FALSE))</f>
        <v>0</v>
      </c>
      <c r="L81" s="118">
        <f t="shared" si="8"/>
        <v>0</v>
      </c>
      <c r="M81" s="248">
        <f t="shared" si="9"/>
        <v>0</v>
      </c>
      <c r="N81" s="274">
        <f>COUNTIF($D$4:D81,D81)</f>
        <v>31</v>
      </c>
      <c r="U81" s="238" t="str">
        <f t="shared" si="10"/>
        <v>31 M</v>
      </c>
      <c r="V81" s="239" t="str">
        <f t="shared" si="11"/>
        <v>Berka Milan</v>
      </c>
      <c r="W81" s="238">
        <f t="shared" si="12"/>
        <v>0</v>
      </c>
      <c r="X81" s="238">
        <f t="shared" si="13"/>
        <v>0</v>
      </c>
    </row>
    <row r="82" spans="1:24" ht="12.75" customHeight="1">
      <c r="A82" s="122">
        <v>79</v>
      </c>
      <c r="B82" s="204" t="str">
        <f>Startovka!G15</f>
        <v>Bezrouk Jiří</v>
      </c>
      <c r="C82" s="209">
        <f>Startovka!H15</f>
        <v>1962</v>
      </c>
      <c r="D82" s="22" t="str">
        <f>Startovka!I15</f>
        <v>MV2</v>
      </c>
      <c r="E82" s="23" t="str">
        <f>Startovka!J15</f>
        <v>Consultek</v>
      </c>
      <c r="F82" s="126">
        <f>IF(COUNTIF(1!$G$5:$G$85,$B82)=0,0,VLOOKUP($B82,1!$G$5:$O$85,9,FALSE))</f>
        <v>0</v>
      </c>
      <c r="G82" s="127">
        <f>IF(COUNTIF(2!$G$5:$G$78,$B82)=0,0,VLOOKUP($B82,2!$G$5:$O$78,9,FALSE))</f>
        <v>0</v>
      </c>
      <c r="H82" s="133">
        <f>IF(COUNTIF(3!$G$5:$G$85,$B82)=0,0,VLOOKUP($B82,3!$G$5:$O$85,9,FALSE))</f>
        <v>0</v>
      </c>
      <c r="I82" s="205">
        <f>IF(COUNTIF(4!$G$5:$G$85,$B82)=0,0,VLOOKUP($B82,4!$G$5:$O$85,9,FALSE))</f>
        <v>0</v>
      </c>
      <c r="J82" s="205">
        <f>IF(COUNTIF(5!$G$5:$G$85,$B82)=0,0,VLOOKUP($B82,5!$G$5:$O$85,9,FALSE))</f>
        <v>0</v>
      </c>
      <c r="K82" s="132">
        <f>IF(COUNTIF(6!$G$5:$G$85,$B82)=0,0,VLOOKUP($B82,6!$G$5:$O$85,9,FALSE))</f>
        <v>0</v>
      </c>
      <c r="L82" s="118">
        <f t="shared" si="8"/>
        <v>0</v>
      </c>
      <c r="M82" s="248">
        <f t="shared" si="9"/>
        <v>0</v>
      </c>
      <c r="N82" s="274">
        <f>COUNTIF($D$4:D82,D82)</f>
        <v>12</v>
      </c>
      <c r="U82" s="238" t="str">
        <f t="shared" si="10"/>
        <v>12 MV2</v>
      </c>
      <c r="V82" s="239" t="str">
        <f t="shared" si="11"/>
        <v>Bezrouk Jiří</v>
      </c>
      <c r="W82" s="238">
        <f t="shared" si="12"/>
        <v>0</v>
      </c>
      <c r="X82" s="238">
        <f t="shared" si="13"/>
        <v>0</v>
      </c>
    </row>
    <row r="83" spans="1:24" ht="12.75" customHeight="1">
      <c r="A83" s="122">
        <v>80</v>
      </c>
      <c r="B83" s="204" t="str">
        <f>Startovka!G16</f>
        <v>Boháč Jiří</v>
      </c>
      <c r="C83" s="209">
        <f>Startovka!H16</f>
        <v>1954</v>
      </c>
      <c r="D83" s="22" t="str">
        <f>Startovka!I16</f>
        <v>MV2</v>
      </c>
      <c r="E83" s="23" t="str">
        <f>Startovka!J16</f>
        <v>Brno</v>
      </c>
      <c r="F83" s="126">
        <f>IF(COUNTIF(1!$G$5:$G$85,$B83)=0,0,VLOOKUP($B83,1!$G$5:$O$85,9,FALSE))</f>
        <v>0</v>
      </c>
      <c r="G83" s="127">
        <f>IF(COUNTIF(2!$G$5:$G$78,$B83)=0,0,VLOOKUP($B83,2!$G$5:$O$78,9,FALSE))</f>
        <v>0</v>
      </c>
      <c r="H83" s="133">
        <f>IF(COUNTIF(3!$G$5:$G$85,$B83)=0,0,VLOOKUP($B83,3!$G$5:$O$85,9,FALSE))</f>
        <v>0</v>
      </c>
      <c r="I83" s="205">
        <f>IF(COUNTIF(4!$G$5:$G$85,$B83)=0,0,VLOOKUP($B83,4!$G$5:$O$85,9,FALSE))</f>
        <v>0</v>
      </c>
      <c r="J83" s="205">
        <f>IF(COUNTIF(5!$G$5:$G$85,$B83)=0,0,VLOOKUP($B83,5!$G$5:$O$85,9,FALSE))</f>
        <v>0</v>
      </c>
      <c r="K83" s="132">
        <f>IF(COUNTIF(6!$G$5:$G$85,$B83)=0,0,VLOOKUP($B83,6!$G$5:$O$85,9,FALSE))</f>
        <v>0</v>
      </c>
      <c r="L83" s="118">
        <f t="shared" si="8"/>
        <v>0</v>
      </c>
      <c r="M83" s="248">
        <f t="shared" si="9"/>
        <v>0</v>
      </c>
      <c r="N83" s="274">
        <f>COUNTIF($D$4:D83,D83)</f>
        <v>13</v>
      </c>
      <c r="U83" s="238" t="str">
        <f t="shared" si="10"/>
        <v>13 MV2</v>
      </c>
      <c r="V83" s="239" t="str">
        <f t="shared" si="11"/>
        <v>Boháč Jiří</v>
      </c>
      <c r="W83" s="238">
        <f t="shared" si="12"/>
        <v>0</v>
      </c>
      <c r="X83" s="238">
        <f t="shared" si="13"/>
        <v>0</v>
      </c>
    </row>
    <row r="84" spans="1:24" ht="12.75" customHeight="1">
      <c r="A84" s="122">
        <v>81</v>
      </c>
      <c r="B84" s="204" t="str">
        <f>Startovka!G18</f>
        <v>Brosch Petr</v>
      </c>
      <c r="C84" s="209">
        <f>Startovka!H18</f>
        <v>1971</v>
      </c>
      <c r="D84" s="22" t="str">
        <f>Startovka!I18</f>
        <v>MV1</v>
      </c>
      <c r="E84" s="23" t="str">
        <f>Startovka!J18</f>
        <v>Blansko</v>
      </c>
      <c r="F84" s="126">
        <f>IF(COUNTIF(1!$G$5:$G$85,$B84)=0,0,VLOOKUP($B84,1!$G$5:$O$85,9,FALSE))</f>
        <v>0</v>
      </c>
      <c r="G84" s="127">
        <f>IF(COUNTIF(2!$G$5:$G$78,$B84)=0,0,VLOOKUP($B84,2!$G$5:$O$78,9,FALSE))</f>
        <v>0</v>
      </c>
      <c r="H84" s="133">
        <f>IF(COUNTIF(3!$G$5:$G$85,$B84)=0,0,VLOOKUP($B84,3!$G$5:$O$85,9,FALSE))</f>
        <v>0</v>
      </c>
      <c r="I84" s="205">
        <f>IF(COUNTIF(4!$G$5:$G$85,$B84)=0,0,VLOOKUP($B84,4!$G$5:$O$85,9,FALSE))</f>
        <v>0</v>
      </c>
      <c r="J84" s="205">
        <f>IF(COUNTIF(5!$G$5:$G$85,$B84)=0,0,VLOOKUP($B84,5!$G$5:$O$85,9,FALSE))</f>
        <v>0</v>
      </c>
      <c r="K84" s="132">
        <f>IF(COUNTIF(6!$G$5:$G$85,$B84)=0,0,VLOOKUP($B84,6!$G$5:$O$85,9,FALSE))</f>
        <v>0</v>
      </c>
      <c r="L84" s="118">
        <f t="shared" si="8"/>
        <v>0</v>
      </c>
      <c r="M84" s="248">
        <f t="shared" si="9"/>
        <v>0</v>
      </c>
      <c r="N84" s="274">
        <f>COUNTIF($D$4:D84,D84)</f>
        <v>27</v>
      </c>
      <c r="U84" s="238" t="str">
        <f t="shared" si="10"/>
        <v>27 MV1</v>
      </c>
      <c r="V84" s="239" t="str">
        <f t="shared" si="11"/>
        <v>Brosch Petr</v>
      </c>
      <c r="W84" s="238">
        <f t="shared" si="12"/>
        <v>0</v>
      </c>
      <c r="X84" s="238">
        <f t="shared" si="13"/>
        <v>0</v>
      </c>
    </row>
    <row r="85" spans="1:24" ht="12.75" customHeight="1">
      <c r="A85" s="122">
        <v>82</v>
      </c>
      <c r="B85" s="204" t="str">
        <f>Startovka!G20</f>
        <v>Bubeník Jiří</v>
      </c>
      <c r="C85" s="209">
        <f>Startovka!H20</f>
        <v>1969</v>
      </c>
      <c r="D85" s="22" t="str">
        <f>Startovka!I20</f>
        <v>MV1</v>
      </c>
      <c r="E85" s="23" t="str">
        <f>Startovka!J20</f>
        <v>LRS Vyškov</v>
      </c>
      <c r="F85" s="126">
        <f>IF(COUNTIF(1!$G$5:$G$85,$B85)=0,0,VLOOKUP($B85,1!$G$5:$O$85,9,FALSE))</f>
        <v>0</v>
      </c>
      <c r="G85" s="127">
        <f>IF(COUNTIF(2!$G$5:$G$78,$B85)=0,0,VLOOKUP($B85,2!$G$5:$O$78,9,FALSE))</f>
        <v>0</v>
      </c>
      <c r="H85" s="133">
        <f>IF(COUNTIF(3!$G$5:$G$85,$B85)=0,0,VLOOKUP($B85,3!$G$5:$O$85,9,FALSE))</f>
        <v>0</v>
      </c>
      <c r="I85" s="205">
        <f>IF(COUNTIF(4!$G$5:$G$85,$B85)=0,0,VLOOKUP($B85,4!$G$5:$O$85,9,FALSE))</f>
        <v>0</v>
      </c>
      <c r="J85" s="205">
        <f>IF(COUNTIF(5!$G$5:$G$85,$B85)=0,0,VLOOKUP($B85,5!$G$5:$O$85,9,FALSE))</f>
        <v>0</v>
      </c>
      <c r="K85" s="132">
        <f>IF(COUNTIF(6!$G$5:$G$85,$B85)=0,0,VLOOKUP($B85,6!$G$5:$O$85,9,FALSE))</f>
        <v>0</v>
      </c>
      <c r="L85" s="118">
        <f t="shared" si="8"/>
        <v>0</v>
      </c>
      <c r="M85" s="248">
        <f t="shared" si="9"/>
        <v>0</v>
      </c>
      <c r="N85" s="274">
        <f>COUNTIF($D$4:D85,D85)</f>
        <v>28</v>
      </c>
      <c r="U85" s="238" t="str">
        <f t="shared" si="10"/>
        <v>28 MV1</v>
      </c>
      <c r="V85" s="239" t="str">
        <f t="shared" si="11"/>
        <v>Bubeník Jiří</v>
      </c>
      <c r="W85" s="238">
        <f t="shared" si="12"/>
        <v>0</v>
      </c>
      <c r="X85" s="238">
        <f t="shared" si="13"/>
        <v>0</v>
      </c>
    </row>
    <row r="86" spans="1:24" ht="12.75" customHeight="1">
      <c r="A86" s="122">
        <v>83</v>
      </c>
      <c r="B86" s="204" t="str">
        <f>Startovka!G21</f>
        <v>Buřt Vladimír</v>
      </c>
      <c r="C86" s="209">
        <f>Startovka!H21</f>
        <v>1963</v>
      </c>
      <c r="D86" s="22" t="str">
        <f>Startovka!I21</f>
        <v>MV2</v>
      </c>
      <c r="E86" s="23" t="str">
        <f>Startovka!J21</f>
        <v>Sokol Blansko</v>
      </c>
      <c r="F86" s="126">
        <f>IF(COUNTIF(1!$G$5:$G$85,$B86)=0,0,VLOOKUP($B86,1!$G$5:$O$85,9,FALSE))</f>
        <v>0</v>
      </c>
      <c r="G86" s="127">
        <f>IF(COUNTIF(2!$G$5:$G$78,$B86)=0,0,VLOOKUP($B86,2!$G$5:$O$78,9,FALSE))</f>
        <v>0</v>
      </c>
      <c r="H86" s="133">
        <f>IF(COUNTIF(3!$G$5:$G$85,$B86)=0,0,VLOOKUP($B86,3!$G$5:$O$85,9,FALSE))</f>
        <v>0</v>
      </c>
      <c r="I86" s="205">
        <f>IF(COUNTIF(4!$G$5:$G$85,$B86)=0,0,VLOOKUP($B86,4!$G$5:$O$85,9,FALSE))</f>
        <v>0</v>
      </c>
      <c r="J86" s="205">
        <f>IF(COUNTIF(5!$G$5:$G$85,$B86)=0,0,VLOOKUP($B86,5!$G$5:$O$85,9,FALSE))</f>
        <v>0</v>
      </c>
      <c r="K86" s="132">
        <f>IF(COUNTIF(6!$G$5:$G$85,$B86)=0,0,VLOOKUP($B86,6!$G$5:$O$85,9,FALSE))</f>
        <v>0</v>
      </c>
      <c r="L86" s="118">
        <f t="shared" si="8"/>
        <v>0</v>
      </c>
      <c r="M86" s="248">
        <f t="shared" si="9"/>
        <v>0</v>
      </c>
      <c r="N86" s="274">
        <f>COUNTIF($D$4:D86,D86)</f>
        <v>14</v>
      </c>
      <c r="U86" s="238" t="str">
        <f t="shared" si="10"/>
        <v>14 MV2</v>
      </c>
      <c r="V86" s="239" t="str">
        <f t="shared" si="11"/>
        <v>Buřt Vladimír</v>
      </c>
      <c r="W86" s="238">
        <f t="shared" si="12"/>
        <v>0</v>
      </c>
      <c r="X86" s="238">
        <f t="shared" si="13"/>
        <v>0</v>
      </c>
    </row>
    <row r="87" spans="1:24" ht="12.75" customHeight="1">
      <c r="A87" s="122">
        <v>84</v>
      </c>
      <c r="B87" s="204" t="str">
        <f>Startovka!G23</f>
        <v>Cetkovský Vladimír</v>
      </c>
      <c r="C87" s="209">
        <f>Startovka!H23</f>
        <v>1945</v>
      </c>
      <c r="D87" s="22" t="str">
        <f>Startovka!I23</f>
        <v>MV3</v>
      </c>
      <c r="E87" s="23" t="str">
        <f>Startovka!J23</f>
        <v>ARC Brno</v>
      </c>
      <c r="F87" s="126">
        <f>IF(COUNTIF(1!$G$5:$G$85,$B87)=0,0,VLOOKUP($B87,1!$G$5:$O$85,9,FALSE))</f>
        <v>0</v>
      </c>
      <c r="G87" s="127">
        <f>IF(COUNTIF(2!$G$5:$G$78,$B87)=0,0,VLOOKUP($B87,2!$G$5:$O$78,9,FALSE))</f>
        <v>0</v>
      </c>
      <c r="H87" s="133">
        <f>IF(COUNTIF(3!$G$5:$G$85,$B87)=0,0,VLOOKUP($B87,3!$G$5:$O$85,9,FALSE))</f>
        <v>0</v>
      </c>
      <c r="I87" s="205">
        <f>IF(COUNTIF(4!$G$5:$G$85,$B87)=0,0,VLOOKUP($B87,4!$G$5:$O$85,9,FALSE))</f>
        <v>0</v>
      </c>
      <c r="J87" s="205">
        <f>IF(COUNTIF(5!$G$5:$G$85,$B87)=0,0,VLOOKUP($B87,5!$G$5:$O$85,9,FALSE))</f>
        <v>0</v>
      </c>
      <c r="K87" s="132">
        <f>IF(COUNTIF(6!$G$5:$G$85,$B87)=0,0,VLOOKUP($B87,6!$G$5:$O$85,9,FALSE))</f>
        <v>0</v>
      </c>
      <c r="L87" s="118">
        <f t="shared" si="8"/>
        <v>0</v>
      </c>
      <c r="M87" s="248">
        <f t="shared" si="9"/>
        <v>0</v>
      </c>
      <c r="N87" s="274">
        <f>COUNTIF($D$4:D87,D87)</f>
        <v>7</v>
      </c>
      <c r="U87" s="238" t="str">
        <f t="shared" si="10"/>
        <v>7 MV3</v>
      </c>
      <c r="V87" s="239" t="str">
        <f t="shared" si="11"/>
        <v>Cetkovský Vladimír</v>
      </c>
      <c r="W87" s="238">
        <f t="shared" si="12"/>
        <v>0</v>
      </c>
      <c r="X87" s="238">
        <f t="shared" si="13"/>
        <v>0</v>
      </c>
    </row>
    <row r="88" spans="1:24" ht="12.75" customHeight="1">
      <c r="A88" s="122">
        <v>85</v>
      </c>
      <c r="B88" s="204" t="str">
        <f>Startovka!G24</f>
        <v>Czokoly Jan</v>
      </c>
      <c r="C88" s="209">
        <f>Startovka!H24</f>
        <v>1978</v>
      </c>
      <c r="D88" s="22" t="str">
        <f>Startovka!I24</f>
        <v>M</v>
      </c>
      <c r="E88" s="23" t="str">
        <f>Startovka!J24</f>
        <v>Žďár</v>
      </c>
      <c r="F88" s="126">
        <f>IF(COUNTIF(1!$G$5:$G$85,$B88)=0,0,VLOOKUP($B88,1!$G$5:$O$85,9,FALSE))</f>
        <v>0</v>
      </c>
      <c r="G88" s="127">
        <f>IF(COUNTIF(2!$G$5:$G$78,$B88)=0,0,VLOOKUP($B88,2!$G$5:$O$78,9,FALSE))</f>
        <v>0</v>
      </c>
      <c r="H88" s="133">
        <f>IF(COUNTIF(3!$G$5:$G$85,$B88)=0,0,VLOOKUP($B88,3!$G$5:$O$85,9,FALSE))</f>
        <v>0</v>
      </c>
      <c r="I88" s="205">
        <f>IF(COUNTIF(4!$G$5:$G$85,$B88)=0,0,VLOOKUP($B88,4!$G$5:$O$85,9,FALSE))</f>
        <v>0</v>
      </c>
      <c r="J88" s="205">
        <f>IF(COUNTIF(5!$G$5:$G$85,$B88)=0,0,VLOOKUP($B88,5!$G$5:$O$85,9,FALSE))</f>
        <v>0</v>
      </c>
      <c r="K88" s="132">
        <f>IF(COUNTIF(6!$G$5:$G$85,$B88)=0,0,VLOOKUP($B88,6!$G$5:$O$85,9,FALSE))</f>
        <v>0</v>
      </c>
      <c r="L88" s="118">
        <f t="shared" si="8"/>
        <v>0</v>
      </c>
      <c r="M88" s="248">
        <f t="shared" si="9"/>
        <v>0</v>
      </c>
      <c r="N88" s="274">
        <f>COUNTIF($D$4:D88,D88)</f>
        <v>32</v>
      </c>
      <c r="U88" s="238" t="str">
        <f t="shared" si="10"/>
        <v>32 M</v>
      </c>
      <c r="V88" s="239" t="str">
        <f t="shared" si="11"/>
        <v>Czokoly Jan</v>
      </c>
      <c r="W88" s="238">
        <f t="shared" si="12"/>
        <v>0</v>
      </c>
      <c r="X88" s="238">
        <f t="shared" si="13"/>
        <v>0</v>
      </c>
    </row>
    <row r="89" spans="1:24" ht="12.75" customHeight="1">
      <c r="A89" s="122">
        <v>86</v>
      </c>
      <c r="B89" s="204" t="str">
        <f>Startovka!G26</f>
        <v>Dítě Vít</v>
      </c>
      <c r="C89" s="209">
        <f>Startovka!H26</f>
        <v>1979</v>
      </c>
      <c r="D89" s="22" t="str">
        <f>Startovka!I26</f>
        <v>M</v>
      </c>
      <c r="E89" s="23" t="str">
        <f>Startovka!J26</f>
        <v>Žďár</v>
      </c>
      <c r="F89" s="126">
        <f>IF(COUNTIF(1!$G$5:$G$85,$B89)=0,0,VLOOKUP($B89,1!$G$5:$O$85,9,FALSE))</f>
        <v>0</v>
      </c>
      <c r="G89" s="127">
        <f>IF(COUNTIF(2!$G$5:$G$78,$B89)=0,0,VLOOKUP($B89,2!$G$5:$O$78,9,FALSE))</f>
        <v>0</v>
      </c>
      <c r="H89" s="133">
        <f>IF(COUNTIF(3!$G$5:$G$85,$B89)=0,0,VLOOKUP($B89,3!$G$5:$O$85,9,FALSE))</f>
        <v>0</v>
      </c>
      <c r="I89" s="205">
        <f>IF(COUNTIF(4!$G$5:$G$85,$B89)=0,0,VLOOKUP($B89,4!$G$5:$O$85,9,FALSE))</f>
        <v>0</v>
      </c>
      <c r="J89" s="205">
        <f>IF(COUNTIF(5!$G$5:$G$85,$B89)=0,0,VLOOKUP($B89,5!$G$5:$O$85,9,FALSE))</f>
        <v>0</v>
      </c>
      <c r="K89" s="132">
        <f>IF(COUNTIF(6!$G$5:$G$85,$B89)=0,0,VLOOKUP($B89,6!$G$5:$O$85,9,FALSE))</f>
        <v>0</v>
      </c>
      <c r="L89" s="118">
        <f t="shared" si="8"/>
        <v>0</v>
      </c>
      <c r="M89" s="248">
        <f t="shared" si="9"/>
        <v>0</v>
      </c>
      <c r="N89" s="274">
        <f>COUNTIF($D$4:D89,D89)</f>
        <v>33</v>
      </c>
      <c r="U89" s="238" t="str">
        <f t="shared" si="10"/>
        <v>33 M</v>
      </c>
      <c r="V89" s="239" t="str">
        <f t="shared" si="11"/>
        <v>Dítě Vít</v>
      </c>
      <c r="W89" s="238">
        <f t="shared" si="12"/>
        <v>0</v>
      </c>
      <c r="X89" s="238">
        <f t="shared" si="13"/>
        <v>0</v>
      </c>
    </row>
    <row r="90" spans="1:24" ht="12.75" customHeight="1">
      <c r="A90" s="122">
        <v>87</v>
      </c>
      <c r="B90" s="204" t="str">
        <f>Startovka!G28</f>
        <v>Dorovský Lukáš</v>
      </c>
      <c r="C90" s="209">
        <f>Startovka!H28</f>
        <v>1994</v>
      </c>
      <c r="D90" s="22" t="str">
        <f>Startovka!I28</f>
        <v>J</v>
      </c>
      <c r="E90" s="23" t="str">
        <f>Startovka!J28</f>
        <v>Brno</v>
      </c>
      <c r="F90" s="126">
        <f>IF(COUNTIF(1!$G$5:$G$85,$B90)=0,0,VLOOKUP($B90,1!$G$5:$O$85,9,FALSE))</f>
        <v>0</v>
      </c>
      <c r="G90" s="127">
        <f>IF(COUNTIF(2!$G$5:$G$78,$B90)=0,0,VLOOKUP($B90,2!$G$5:$O$78,9,FALSE))</f>
        <v>0</v>
      </c>
      <c r="H90" s="133">
        <f>IF(COUNTIF(3!$G$5:$G$85,$B90)=0,0,VLOOKUP($B90,3!$G$5:$O$85,9,FALSE))</f>
        <v>0</v>
      </c>
      <c r="I90" s="205">
        <f>IF(COUNTIF(4!$G$5:$G$85,$B90)=0,0,VLOOKUP($B90,4!$G$5:$O$85,9,FALSE))</f>
        <v>0</v>
      </c>
      <c r="J90" s="205">
        <f>IF(COUNTIF(5!$G$5:$G$85,$B90)=0,0,VLOOKUP($B90,5!$G$5:$O$85,9,FALSE))</f>
        <v>0</v>
      </c>
      <c r="K90" s="132">
        <f>IF(COUNTIF(6!$G$5:$G$85,$B90)=0,0,VLOOKUP($B90,6!$G$5:$O$85,9,FALSE))</f>
        <v>0</v>
      </c>
      <c r="L90" s="118">
        <f t="shared" si="8"/>
        <v>0</v>
      </c>
      <c r="M90" s="248">
        <f t="shared" si="9"/>
        <v>0</v>
      </c>
      <c r="N90" s="274">
        <f>COUNTIF($D$4:D90,D90)</f>
        <v>5</v>
      </c>
      <c r="U90" s="238" t="str">
        <f t="shared" si="10"/>
        <v>5 J</v>
      </c>
      <c r="V90" s="239" t="str">
        <f t="shared" si="11"/>
        <v>Dorovský Lukáš</v>
      </c>
      <c r="W90" s="238">
        <f t="shared" si="12"/>
        <v>0</v>
      </c>
      <c r="X90" s="238">
        <f t="shared" si="13"/>
        <v>0</v>
      </c>
    </row>
    <row r="91" spans="1:24" ht="12.75" customHeight="1">
      <c r="A91" s="122">
        <v>88</v>
      </c>
      <c r="B91" s="204" t="str">
        <f>Startovka!G30</f>
        <v>Dražan Libor</v>
      </c>
      <c r="C91" s="209">
        <f>Startovka!H30</f>
        <v>1960</v>
      </c>
      <c r="D91" s="22" t="str">
        <f>Startovka!I30</f>
        <v>MV2</v>
      </c>
      <c r="E91" s="23" t="str">
        <f>Startovka!J30</f>
        <v>Sokol Kuničky</v>
      </c>
      <c r="F91" s="126">
        <f>IF(COUNTIF(1!$G$5:$G$85,$B91)=0,0,VLOOKUP($B91,1!$G$5:$O$85,9,FALSE))</f>
        <v>0</v>
      </c>
      <c r="G91" s="127">
        <f>IF(COUNTIF(2!$G$5:$G$78,$B91)=0,0,VLOOKUP($B91,2!$G$5:$O$78,9,FALSE))</f>
        <v>0</v>
      </c>
      <c r="H91" s="133">
        <f>IF(COUNTIF(3!$G$5:$G$85,$B91)=0,0,VLOOKUP($B91,3!$G$5:$O$85,9,FALSE))</f>
        <v>25</v>
      </c>
      <c r="I91" s="205">
        <f>IF(COUNTIF(4!$G$5:$G$85,$B91)=0,0,VLOOKUP($B91,4!$G$5:$O$85,9,FALSE))</f>
        <v>0</v>
      </c>
      <c r="J91" s="205">
        <f>IF(COUNTIF(5!$G$5:$G$85,$B91)=0,0,VLOOKUP($B91,5!$G$5:$O$85,9,FALSE))</f>
        <v>0</v>
      </c>
      <c r="K91" s="132">
        <f>IF(COUNTIF(6!$G$5:$G$85,$B91)=0,0,VLOOKUP($B91,6!$G$5:$O$85,9,FALSE))</f>
        <v>0</v>
      </c>
      <c r="L91" s="118">
        <f t="shared" si="8"/>
        <v>25</v>
      </c>
      <c r="M91" s="248">
        <f t="shared" si="9"/>
        <v>1</v>
      </c>
      <c r="N91" s="274">
        <f>COUNTIF($D$4:D91,D91)</f>
        <v>15</v>
      </c>
      <c r="U91" s="238" t="str">
        <f t="shared" si="10"/>
        <v>15 MV2</v>
      </c>
      <c r="V91" s="239" t="str">
        <f t="shared" si="11"/>
        <v>Dražan Libor</v>
      </c>
      <c r="W91" s="238">
        <f t="shared" si="12"/>
        <v>25</v>
      </c>
      <c r="X91" s="238">
        <f t="shared" si="13"/>
        <v>1</v>
      </c>
    </row>
    <row r="92" spans="1:24" ht="12.75" customHeight="1">
      <c r="A92" s="122">
        <v>89</v>
      </c>
      <c r="B92" s="204" t="str">
        <f>Startovka!G31</f>
        <v>Dvořáček Jiří</v>
      </c>
      <c r="C92" s="209">
        <f>Startovka!H31</f>
        <v>1968</v>
      </c>
      <c r="D92" s="22" t="str">
        <f>Startovka!I31</f>
        <v>MV1</v>
      </c>
      <c r="E92" s="23" t="str">
        <f>Startovka!J31</f>
        <v>Petrovice</v>
      </c>
      <c r="F92" s="126">
        <f>IF(COUNTIF(1!$G$5:$G$85,$B92)=0,0,VLOOKUP($B92,1!$G$5:$O$85,9,FALSE))</f>
        <v>0</v>
      </c>
      <c r="G92" s="127">
        <f>IF(COUNTIF(2!$G$5:$G$78,$B92)=0,0,VLOOKUP($B92,2!$G$5:$O$78,9,FALSE))</f>
        <v>0</v>
      </c>
      <c r="H92" s="133">
        <f>IF(COUNTIF(3!$G$5:$G$85,$B92)=0,0,VLOOKUP($B92,3!$G$5:$O$85,9,FALSE))</f>
        <v>63</v>
      </c>
      <c r="I92" s="205">
        <f>IF(COUNTIF(4!$G$5:$G$85,$B92)=0,0,VLOOKUP($B92,4!$G$5:$O$85,9,FALSE))</f>
        <v>0</v>
      </c>
      <c r="J92" s="205">
        <f>IF(COUNTIF(5!$G$5:$G$85,$B92)=0,0,VLOOKUP($B92,5!$G$5:$O$85,9,FALSE))</f>
        <v>0</v>
      </c>
      <c r="K92" s="132">
        <f>IF(COUNTIF(6!$G$5:$G$85,$B92)=0,0,VLOOKUP($B92,6!$G$5:$O$85,9,FALSE))</f>
        <v>0</v>
      </c>
      <c r="L92" s="118">
        <f t="shared" si="8"/>
        <v>63</v>
      </c>
      <c r="M92" s="248">
        <f t="shared" si="9"/>
        <v>1</v>
      </c>
      <c r="N92" s="274">
        <f>COUNTIF($D$4:D92,D92)</f>
        <v>29</v>
      </c>
      <c r="U92" s="238" t="str">
        <f t="shared" si="10"/>
        <v>29 MV1</v>
      </c>
      <c r="V92" s="239" t="str">
        <f t="shared" si="11"/>
        <v>Dvořáček Jiří</v>
      </c>
      <c r="W92" s="238">
        <f t="shared" si="12"/>
        <v>63</v>
      </c>
      <c r="X92" s="238">
        <f t="shared" si="13"/>
        <v>1</v>
      </c>
    </row>
    <row r="93" spans="1:24" ht="12.75" customHeight="1">
      <c r="A93" s="122">
        <v>90</v>
      </c>
      <c r="B93" s="204" t="str">
        <f>Startovka!G32</f>
        <v>Dvořáček Josef</v>
      </c>
      <c r="C93" s="209">
        <f>Startovka!H32</f>
        <v>1968</v>
      </c>
      <c r="D93" s="22" t="str">
        <f>Startovka!I32</f>
        <v>MV1</v>
      </c>
      <c r="E93" s="23" t="str">
        <f>Startovka!J32</f>
        <v>Boskovice</v>
      </c>
      <c r="F93" s="126">
        <f>IF(COUNTIF(1!$G$5:$G$85,$B93)=0,0,VLOOKUP($B93,1!$G$5:$O$85,9,FALSE))</f>
        <v>0</v>
      </c>
      <c r="G93" s="127">
        <f>IF(COUNTIF(2!$G$5:$G$78,$B93)=0,0,VLOOKUP($B93,2!$G$5:$O$78,9,FALSE))</f>
        <v>0</v>
      </c>
      <c r="H93" s="133">
        <f>IF(COUNTIF(3!$G$5:$G$85,$B93)=0,0,VLOOKUP($B93,3!$G$5:$O$85,9,FALSE))</f>
        <v>0</v>
      </c>
      <c r="I93" s="205">
        <f>IF(COUNTIF(4!$G$5:$G$85,$B93)=0,0,VLOOKUP($B93,4!$G$5:$O$85,9,FALSE))</f>
        <v>0</v>
      </c>
      <c r="J93" s="205">
        <f>IF(COUNTIF(5!$G$5:$G$85,$B93)=0,0,VLOOKUP($B93,5!$G$5:$O$85,9,FALSE))</f>
        <v>0</v>
      </c>
      <c r="K93" s="132">
        <f>IF(COUNTIF(6!$G$5:$G$85,$B93)=0,0,VLOOKUP($B93,6!$G$5:$O$85,9,FALSE))</f>
        <v>0</v>
      </c>
      <c r="L93" s="118">
        <f t="shared" si="8"/>
        <v>0</v>
      </c>
      <c r="M93" s="248">
        <f t="shared" si="9"/>
        <v>0</v>
      </c>
      <c r="N93" s="274">
        <f>COUNTIF($D$4:D93,D93)</f>
        <v>30</v>
      </c>
      <c r="U93" s="238" t="str">
        <f t="shared" si="10"/>
        <v>30 MV1</v>
      </c>
      <c r="V93" s="239" t="str">
        <f t="shared" si="11"/>
        <v>Dvořáček Josef</v>
      </c>
      <c r="W93" s="238">
        <f t="shared" si="12"/>
        <v>0</v>
      </c>
      <c r="X93" s="238">
        <f t="shared" si="13"/>
        <v>0</v>
      </c>
    </row>
    <row r="94" spans="1:24" ht="12.75" customHeight="1">
      <c r="A94" s="122">
        <v>91</v>
      </c>
      <c r="B94" s="204" t="str">
        <f>Startovka!G34</f>
        <v>Dvořák Pavel</v>
      </c>
      <c r="C94" s="209">
        <f>Startovka!H34</f>
        <v>1982</v>
      </c>
      <c r="D94" s="22" t="str">
        <f>Startovka!I34</f>
        <v>M</v>
      </c>
      <c r="E94" s="23" t="str">
        <f>Startovka!J34</f>
        <v>Biatlon Prostějov</v>
      </c>
      <c r="F94" s="126">
        <f>IF(COUNTIF(1!$G$5:$G$85,$B94)=0,0,VLOOKUP($B94,1!$G$5:$O$85,9,FALSE))</f>
        <v>0</v>
      </c>
      <c r="G94" s="127">
        <f>IF(COUNTIF(2!$G$5:$G$78,$B94)=0,0,VLOOKUP($B94,2!$G$5:$O$78,9,FALSE))</f>
        <v>0</v>
      </c>
      <c r="H94" s="133">
        <f>IF(COUNTIF(3!$G$5:$G$85,$B94)=0,0,VLOOKUP($B94,3!$G$5:$O$85,9,FALSE))</f>
        <v>0</v>
      </c>
      <c r="I94" s="205">
        <f>IF(COUNTIF(4!$G$5:$G$85,$B94)=0,0,VLOOKUP($B94,4!$G$5:$O$85,9,FALSE))</f>
        <v>0</v>
      </c>
      <c r="J94" s="205">
        <f>IF(COUNTIF(5!$G$5:$G$85,$B94)=0,0,VLOOKUP($B94,5!$G$5:$O$85,9,FALSE))</f>
        <v>0</v>
      </c>
      <c r="K94" s="132">
        <f>IF(COUNTIF(6!$G$5:$G$85,$B94)=0,0,VLOOKUP($B94,6!$G$5:$O$85,9,FALSE))</f>
        <v>0</v>
      </c>
      <c r="L94" s="118">
        <f t="shared" si="8"/>
        <v>0</v>
      </c>
      <c r="M94" s="248">
        <f t="shared" si="9"/>
        <v>0</v>
      </c>
      <c r="N94" s="274">
        <f>COUNTIF($D$4:D94,D94)</f>
        <v>34</v>
      </c>
      <c r="U94" s="238" t="str">
        <f t="shared" si="10"/>
        <v>34 M</v>
      </c>
      <c r="V94" s="239" t="str">
        <f t="shared" si="11"/>
        <v>Dvořák Pavel</v>
      </c>
      <c r="W94" s="238">
        <f t="shared" si="12"/>
        <v>0</v>
      </c>
      <c r="X94" s="238">
        <f t="shared" si="13"/>
        <v>0</v>
      </c>
    </row>
    <row r="95" spans="1:24" ht="12.75" customHeight="1">
      <c r="A95" s="122">
        <v>92</v>
      </c>
      <c r="B95" s="204" t="str">
        <f>Startovka!G35</f>
        <v>Fiedler Jan</v>
      </c>
      <c r="C95" s="209">
        <f>Startovka!H35</f>
        <v>1956</v>
      </c>
      <c r="D95" s="22" t="str">
        <f>Startovka!I35</f>
        <v>MV2</v>
      </c>
      <c r="E95" s="23" t="str">
        <f>Startovka!J35</f>
        <v>AC Moravská Slavia Brno</v>
      </c>
      <c r="F95" s="126">
        <f>IF(COUNTIF(1!$G$5:$G$85,$B95)=0,0,VLOOKUP($B95,1!$G$5:$O$85,9,FALSE))</f>
        <v>0</v>
      </c>
      <c r="G95" s="127">
        <f>IF(COUNTIF(2!$G$5:$G$78,$B95)=0,0,VLOOKUP($B95,2!$G$5:$O$78,9,FALSE))</f>
        <v>0</v>
      </c>
      <c r="H95" s="133">
        <f>IF(COUNTIF(3!$G$5:$G$85,$B95)=0,0,VLOOKUP($B95,3!$G$5:$O$85,9,FALSE))</f>
        <v>0</v>
      </c>
      <c r="I95" s="205">
        <f>IF(COUNTIF(4!$G$5:$G$85,$B95)=0,0,VLOOKUP($B95,4!$G$5:$O$85,9,FALSE))</f>
        <v>0</v>
      </c>
      <c r="J95" s="205">
        <f>IF(COUNTIF(5!$G$5:$G$85,$B95)=0,0,VLOOKUP($B95,5!$G$5:$O$85,9,FALSE))</f>
        <v>0</v>
      </c>
      <c r="K95" s="132">
        <f>IF(COUNTIF(6!$G$5:$G$85,$B95)=0,0,VLOOKUP($B95,6!$G$5:$O$85,9,FALSE))</f>
        <v>0</v>
      </c>
      <c r="L95" s="118">
        <f t="shared" si="8"/>
        <v>0</v>
      </c>
      <c r="M95" s="248">
        <f t="shared" si="9"/>
        <v>0</v>
      </c>
      <c r="N95" s="274">
        <f>COUNTIF($D$4:D95,D95)</f>
        <v>16</v>
      </c>
      <c r="U95" s="238" t="str">
        <f t="shared" si="10"/>
        <v>16 MV2</v>
      </c>
      <c r="V95" s="239" t="str">
        <f t="shared" si="11"/>
        <v>Fiedler Jan</v>
      </c>
      <c r="W95" s="238">
        <f t="shared" si="12"/>
        <v>0</v>
      </c>
      <c r="X95" s="238">
        <f t="shared" si="13"/>
        <v>0</v>
      </c>
    </row>
    <row r="96" spans="1:24" ht="12.75" customHeight="1">
      <c r="A96" s="122">
        <v>93</v>
      </c>
      <c r="B96" s="204" t="str">
        <f>Startovka!G37</f>
        <v>Glier Michal</v>
      </c>
      <c r="C96" s="209">
        <f>Startovka!H37</f>
        <v>1982</v>
      </c>
      <c r="D96" s="22" t="str">
        <f>Startovka!I37</f>
        <v>M</v>
      </c>
      <c r="E96" s="23" t="str">
        <f>Startovka!J37</f>
        <v>AC Moravská Slavia Brno</v>
      </c>
      <c r="F96" s="126">
        <f>IF(COUNTIF(1!$G$5:$G$85,$B96)=0,0,VLOOKUP($B96,1!$G$5:$O$85,9,FALSE))</f>
        <v>0</v>
      </c>
      <c r="G96" s="127">
        <f>IF(COUNTIF(2!$G$5:$G$78,$B96)=0,0,VLOOKUP($B96,2!$G$5:$O$78,9,FALSE))</f>
        <v>0</v>
      </c>
      <c r="H96" s="133">
        <f>IF(COUNTIF(3!$G$5:$G$85,$B96)=0,0,VLOOKUP($B96,3!$G$5:$O$85,9,FALSE))</f>
        <v>0</v>
      </c>
      <c r="I96" s="205">
        <f>IF(COUNTIF(4!$G$5:$G$85,$B96)=0,0,VLOOKUP($B96,4!$G$5:$O$85,9,FALSE))</f>
        <v>0</v>
      </c>
      <c r="J96" s="205">
        <f>IF(COUNTIF(5!$G$5:$G$85,$B96)=0,0,VLOOKUP($B96,5!$G$5:$O$85,9,FALSE))</f>
        <v>0</v>
      </c>
      <c r="K96" s="132">
        <f>IF(COUNTIF(6!$G$5:$G$85,$B96)=0,0,VLOOKUP($B96,6!$G$5:$O$85,9,FALSE))</f>
        <v>0</v>
      </c>
      <c r="L96" s="118">
        <f t="shared" si="8"/>
        <v>0</v>
      </c>
      <c r="M96" s="248">
        <f t="shared" si="9"/>
        <v>0</v>
      </c>
      <c r="N96" s="274">
        <f>COUNTIF($D$4:D96,D96)</f>
        <v>35</v>
      </c>
      <c r="U96" s="238" t="str">
        <f t="shared" si="10"/>
        <v>35 M</v>
      </c>
      <c r="V96" s="239" t="str">
        <f t="shared" si="11"/>
        <v>Glier Michal</v>
      </c>
      <c r="W96" s="238">
        <f t="shared" si="12"/>
        <v>0</v>
      </c>
      <c r="X96" s="238">
        <f t="shared" si="13"/>
        <v>0</v>
      </c>
    </row>
    <row r="97" spans="1:24" ht="12.75" customHeight="1">
      <c r="A97" s="122">
        <v>94</v>
      </c>
      <c r="B97" s="204" t="str">
        <f>Startovka!G41</f>
        <v>Hajtmar Luboš</v>
      </c>
      <c r="C97" s="209">
        <f>Startovka!H41</f>
        <v>1987</v>
      </c>
      <c r="D97" s="22" t="str">
        <f>Startovka!I41</f>
        <v>M</v>
      </c>
      <c r="E97" s="23" t="str">
        <f>Startovka!J41</f>
        <v>AHA Vyškov</v>
      </c>
      <c r="F97" s="126">
        <f>IF(COUNTIF(1!$G$5:$G$85,$B97)=0,0,VLOOKUP($B97,1!$G$5:$O$85,9,FALSE))</f>
        <v>0</v>
      </c>
      <c r="G97" s="127">
        <f>IF(COUNTIF(2!$G$5:$G$78,$B97)=0,0,VLOOKUP($B97,2!$G$5:$O$78,9,FALSE))</f>
        <v>0</v>
      </c>
      <c r="H97" s="133">
        <f>IF(COUNTIF(3!$G$5:$G$85,$B97)=0,0,VLOOKUP($B97,3!$G$5:$O$85,9,FALSE))</f>
        <v>0</v>
      </c>
      <c r="I97" s="205">
        <f>IF(COUNTIF(4!$G$5:$G$85,$B97)=0,0,VLOOKUP($B97,4!$G$5:$O$85,9,FALSE))</f>
        <v>0</v>
      </c>
      <c r="J97" s="205">
        <f>IF(COUNTIF(5!$G$5:$G$85,$B97)=0,0,VLOOKUP($B97,5!$G$5:$O$85,9,FALSE))</f>
        <v>0</v>
      </c>
      <c r="K97" s="132">
        <f>IF(COUNTIF(6!$G$5:$G$85,$B97)=0,0,VLOOKUP($B97,6!$G$5:$O$85,9,FALSE))</f>
        <v>0</v>
      </c>
      <c r="L97" s="118">
        <f t="shared" si="8"/>
        <v>0</v>
      </c>
      <c r="M97" s="248">
        <f t="shared" si="9"/>
        <v>0</v>
      </c>
      <c r="N97" s="274">
        <f>COUNTIF($D$4:D97,D97)</f>
        <v>36</v>
      </c>
      <c r="U97" s="238" t="str">
        <f t="shared" si="10"/>
        <v>36 M</v>
      </c>
      <c r="V97" s="239" t="str">
        <f t="shared" si="11"/>
        <v>Hajtmar Luboš</v>
      </c>
      <c r="W97" s="238">
        <f t="shared" si="12"/>
        <v>0</v>
      </c>
      <c r="X97" s="238">
        <f t="shared" si="13"/>
        <v>0</v>
      </c>
    </row>
    <row r="98" spans="1:24" ht="12.75" customHeight="1">
      <c r="A98" s="122">
        <v>95</v>
      </c>
      <c r="B98" s="204" t="str">
        <f>Startovka!G43</f>
        <v>Henek Michal</v>
      </c>
      <c r="C98" s="209">
        <f>Startovka!H43</f>
        <v>1986</v>
      </c>
      <c r="D98" s="22" t="str">
        <f>Startovka!I43</f>
        <v>M</v>
      </c>
      <c r="E98" s="23" t="str">
        <f>Startovka!J43</f>
        <v>RBK Blansko</v>
      </c>
      <c r="F98" s="126">
        <f>IF(COUNTIF(1!$G$5:$G$85,$B98)=0,0,VLOOKUP($B98,1!$G$5:$O$85,9,FALSE))</f>
        <v>0</v>
      </c>
      <c r="G98" s="127">
        <f>IF(COUNTIF(2!$G$5:$G$78,$B98)=0,0,VLOOKUP($B98,2!$G$5:$O$78,9,FALSE))</f>
        <v>0</v>
      </c>
      <c r="H98" s="133">
        <f>IF(COUNTIF(3!$G$5:$G$85,$B98)=0,0,VLOOKUP($B98,3!$G$5:$O$85,9,FALSE))</f>
        <v>59</v>
      </c>
      <c r="I98" s="205">
        <f>IF(COUNTIF(4!$G$5:$G$85,$B98)=0,0,VLOOKUP($B98,4!$G$5:$O$85,9,FALSE))</f>
        <v>0</v>
      </c>
      <c r="J98" s="205">
        <f>IF(COUNTIF(5!$G$5:$G$85,$B98)=0,0,VLOOKUP($B98,5!$G$5:$O$85,9,FALSE))</f>
        <v>0</v>
      </c>
      <c r="K98" s="132">
        <f>IF(COUNTIF(6!$G$5:$G$85,$B98)=0,0,VLOOKUP($B98,6!$G$5:$O$85,9,FALSE))</f>
        <v>0</v>
      </c>
      <c r="L98" s="118">
        <f t="shared" si="8"/>
        <v>59</v>
      </c>
      <c r="M98" s="248">
        <f t="shared" si="9"/>
        <v>1</v>
      </c>
      <c r="N98" s="274">
        <f>COUNTIF($D$4:D98,D98)</f>
        <v>37</v>
      </c>
      <c r="U98" s="238" t="str">
        <f t="shared" si="10"/>
        <v>37 M</v>
      </c>
      <c r="V98" s="239" t="str">
        <f t="shared" si="11"/>
        <v>Henek Michal</v>
      </c>
      <c r="W98" s="238">
        <f t="shared" si="12"/>
        <v>59</v>
      </c>
      <c r="X98" s="238">
        <f t="shared" si="13"/>
        <v>1</v>
      </c>
    </row>
    <row r="99" spans="1:24" ht="12.75" customHeight="1">
      <c r="A99" s="122">
        <v>96</v>
      </c>
      <c r="B99" s="204" t="str">
        <f>Startovka!G44</f>
        <v>Henek Vladan</v>
      </c>
      <c r="C99" s="209">
        <f>Startovka!H44</f>
        <v>1980</v>
      </c>
      <c r="D99" s="22" t="str">
        <f>Startovka!I44</f>
        <v>M</v>
      </c>
      <c r="E99" s="23" t="str">
        <f>Startovka!J44</f>
        <v>RBK Blansko</v>
      </c>
      <c r="F99" s="126">
        <f>IF(COUNTIF(1!$G$5:$G$85,$B99)=0,0,VLOOKUP($B99,1!$G$5:$O$85,9,FALSE))</f>
        <v>0</v>
      </c>
      <c r="G99" s="127">
        <f>IF(COUNTIF(2!$G$5:$G$78,$B99)=0,0,VLOOKUP($B99,2!$G$5:$O$78,9,FALSE))</f>
        <v>0</v>
      </c>
      <c r="H99" s="133">
        <f>IF(COUNTIF(3!$G$5:$G$85,$B99)=0,0,VLOOKUP($B99,3!$G$5:$O$85,9,FALSE))</f>
        <v>0</v>
      </c>
      <c r="I99" s="205">
        <f>IF(COUNTIF(4!$G$5:$G$85,$B99)=0,0,VLOOKUP($B99,4!$G$5:$O$85,9,FALSE))</f>
        <v>0</v>
      </c>
      <c r="J99" s="205">
        <f>IF(COUNTIF(5!$G$5:$G$85,$B99)=0,0,VLOOKUP($B99,5!$G$5:$O$85,9,FALSE))</f>
        <v>0</v>
      </c>
      <c r="K99" s="132">
        <f>IF(COUNTIF(6!$G$5:$G$85,$B99)=0,0,VLOOKUP($B99,6!$G$5:$O$85,9,FALSE))</f>
        <v>0</v>
      </c>
      <c r="L99" s="118">
        <f t="shared" si="8"/>
        <v>0</v>
      </c>
      <c r="M99" s="248">
        <f t="shared" si="9"/>
        <v>0</v>
      </c>
      <c r="N99" s="274">
        <f>COUNTIF($D$4:D99,D99)</f>
        <v>38</v>
      </c>
      <c r="U99" s="238" t="str">
        <f t="shared" si="10"/>
        <v>38 M</v>
      </c>
      <c r="V99" s="239" t="str">
        <f t="shared" si="11"/>
        <v>Henek Vladan</v>
      </c>
      <c r="W99" s="238">
        <f t="shared" si="12"/>
        <v>0</v>
      </c>
      <c r="X99" s="238">
        <f t="shared" si="13"/>
        <v>0</v>
      </c>
    </row>
    <row r="100" spans="1:24" ht="12.75" customHeight="1">
      <c r="A100" s="122">
        <v>97</v>
      </c>
      <c r="B100" s="204" t="str">
        <f>Startovka!G48</f>
        <v>Holík Michal</v>
      </c>
      <c r="C100" s="209">
        <f>Startovka!H48</f>
        <v>1998</v>
      </c>
      <c r="D100" s="22" t="str">
        <f>Startovka!I48</f>
        <v>J</v>
      </c>
      <c r="E100" s="23" t="str">
        <f>Startovka!J48</f>
        <v>Bořitov</v>
      </c>
      <c r="F100" s="126">
        <f>IF(COUNTIF(1!$G$5:$G$85,$B100)=0,0,VLOOKUP($B100,1!$G$5:$O$85,9,FALSE))</f>
        <v>0</v>
      </c>
      <c r="G100" s="127">
        <f>IF(COUNTIF(2!$G$5:$G$78,$B100)=0,0,VLOOKUP($B100,2!$G$5:$O$78,9,FALSE))</f>
        <v>0</v>
      </c>
      <c r="H100" s="133">
        <f>IF(COUNTIF(3!$G$5:$G$85,$B100)=0,0,VLOOKUP($B100,3!$G$5:$O$85,9,FALSE))</f>
        <v>0</v>
      </c>
      <c r="I100" s="205">
        <f>IF(COUNTIF(4!$G$5:$G$85,$B100)=0,0,VLOOKUP($B100,4!$G$5:$O$85,9,FALSE))</f>
        <v>0</v>
      </c>
      <c r="J100" s="205">
        <f>IF(COUNTIF(5!$G$5:$G$85,$B100)=0,0,VLOOKUP($B100,5!$G$5:$O$85,9,FALSE))</f>
        <v>0</v>
      </c>
      <c r="K100" s="132">
        <f>IF(COUNTIF(6!$G$5:$G$85,$B100)=0,0,VLOOKUP($B100,6!$G$5:$O$85,9,FALSE))</f>
        <v>0</v>
      </c>
      <c r="L100" s="118">
        <f aca="true" t="shared" si="14" ref="L100:L131">LARGE(F100:K100,1)+LARGE(F100:K100,2)+LARGE(F100:K100,3)+LARGE(F100:K100,4)+LARGE(F100:K100,5)</f>
        <v>0</v>
      </c>
      <c r="M100" s="248">
        <f t="shared" si="9"/>
        <v>0</v>
      </c>
      <c r="N100" s="274">
        <f>COUNTIF($D$4:D100,D100)</f>
        <v>6</v>
      </c>
      <c r="U100" s="238" t="str">
        <f t="shared" si="10"/>
        <v>6 J</v>
      </c>
      <c r="V100" s="239" t="str">
        <f t="shared" si="11"/>
        <v>Holík Michal</v>
      </c>
      <c r="W100" s="238">
        <f t="shared" si="12"/>
        <v>0</v>
      </c>
      <c r="X100" s="238">
        <f t="shared" si="13"/>
        <v>0</v>
      </c>
    </row>
    <row r="101" spans="1:24" ht="12.75" customHeight="1">
      <c r="A101" s="122">
        <v>98</v>
      </c>
      <c r="B101" s="204" t="str">
        <f>Startovka!G49</f>
        <v>Homoláč Jiří</v>
      </c>
      <c r="C101" s="209">
        <f>Startovka!H49</f>
        <v>1990</v>
      </c>
      <c r="D101" s="22" t="str">
        <f>Startovka!I49</f>
        <v>M</v>
      </c>
      <c r="E101" s="23" t="str">
        <f>Startovka!J49</f>
        <v>UNI Brno - ASC Bučovice</v>
      </c>
      <c r="F101" s="126">
        <f>IF(COUNTIF(1!$G$5:$G$85,$B101)=0,0,VLOOKUP($B101,1!$G$5:$O$85,9,FALSE))</f>
        <v>0</v>
      </c>
      <c r="G101" s="127">
        <f>IF(COUNTIF(2!$G$5:$G$78,$B101)=0,0,VLOOKUP($B101,2!$G$5:$O$78,9,FALSE))</f>
        <v>0</v>
      </c>
      <c r="H101" s="133">
        <f>IF(COUNTIF(3!$G$5:$G$85,$B101)=0,0,VLOOKUP($B101,3!$G$5:$O$85,9,FALSE))</f>
        <v>0</v>
      </c>
      <c r="I101" s="205">
        <f>IF(COUNTIF(4!$G$5:$G$85,$B101)=0,0,VLOOKUP($B101,4!$G$5:$O$85,9,FALSE))</f>
        <v>0</v>
      </c>
      <c r="J101" s="205">
        <f>IF(COUNTIF(5!$G$5:$G$85,$B101)=0,0,VLOOKUP($B101,5!$G$5:$O$85,9,FALSE))</f>
        <v>0</v>
      </c>
      <c r="K101" s="132">
        <f>IF(COUNTIF(6!$G$5:$G$85,$B101)=0,0,VLOOKUP($B101,6!$G$5:$O$85,9,FALSE))</f>
        <v>0</v>
      </c>
      <c r="L101" s="118">
        <f t="shared" si="14"/>
        <v>0</v>
      </c>
      <c r="M101" s="248">
        <f t="shared" si="9"/>
        <v>0</v>
      </c>
      <c r="N101" s="274">
        <f>COUNTIF($D$4:D101,D101)</f>
        <v>39</v>
      </c>
      <c r="U101" s="238" t="str">
        <f t="shared" si="10"/>
        <v>39 M</v>
      </c>
      <c r="V101" s="239" t="str">
        <f t="shared" si="11"/>
        <v>Homoláč Jiří</v>
      </c>
      <c r="W101" s="238">
        <f t="shared" si="12"/>
        <v>0</v>
      </c>
      <c r="X101" s="238">
        <f t="shared" si="13"/>
        <v>0</v>
      </c>
    </row>
    <row r="102" spans="1:24" ht="12.75" customHeight="1">
      <c r="A102" s="122">
        <v>99</v>
      </c>
      <c r="B102" s="204" t="str">
        <f>Startovka!G50</f>
        <v>Horák Pavel</v>
      </c>
      <c r="C102" s="209">
        <f>Startovka!H50</f>
        <v>1961</v>
      </c>
      <c r="D102" s="22" t="str">
        <f>Startovka!I50</f>
        <v>MV2</v>
      </c>
      <c r="E102" s="23" t="str">
        <f>Startovka!J50</f>
        <v>Vyškov</v>
      </c>
      <c r="F102" s="126">
        <f>IF(COUNTIF(1!$G$5:$G$85,$B102)=0,0,VLOOKUP($B102,1!$G$5:$O$85,9,FALSE))</f>
        <v>0</v>
      </c>
      <c r="G102" s="127">
        <f>IF(COUNTIF(2!$G$5:$G$78,$B102)=0,0,VLOOKUP($B102,2!$G$5:$O$78,9,FALSE))</f>
        <v>0</v>
      </c>
      <c r="H102" s="133">
        <f>IF(COUNTIF(3!$G$5:$G$85,$B102)=0,0,VLOOKUP($B102,3!$G$5:$O$85,9,FALSE))</f>
        <v>0</v>
      </c>
      <c r="I102" s="205">
        <f>IF(COUNTIF(4!$G$5:$G$85,$B102)=0,0,VLOOKUP($B102,4!$G$5:$O$85,9,FALSE))</f>
        <v>0</v>
      </c>
      <c r="J102" s="205">
        <f>IF(COUNTIF(5!$G$5:$G$85,$B102)=0,0,VLOOKUP($B102,5!$G$5:$O$85,9,FALSE))</f>
        <v>0</v>
      </c>
      <c r="K102" s="132">
        <f>IF(COUNTIF(6!$G$5:$G$85,$B102)=0,0,VLOOKUP($B102,6!$G$5:$O$85,9,FALSE))</f>
        <v>0</v>
      </c>
      <c r="L102" s="118">
        <f t="shared" si="14"/>
        <v>0</v>
      </c>
      <c r="M102" s="248">
        <f t="shared" si="9"/>
        <v>0</v>
      </c>
      <c r="N102" s="274">
        <f>COUNTIF($D$4:D102,D102)</f>
        <v>17</v>
      </c>
      <c r="U102" s="238" t="str">
        <f t="shared" si="10"/>
        <v>17 MV2</v>
      </c>
      <c r="V102" s="239" t="str">
        <f t="shared" si="11"/>
        <v>Horák Pavel</v>
      </c>
      <c r="W102" s="238">
        <f t="shared" si="12"/>
        <v>0</v>
      </c>
      <c r="X102" s="238">
        <f t="shared" si="13"/>
        <v>0</v>
      </c>
    </row>
    <row r="103" spans="1:24" ht="12.75" customHeight="1">
      <c r="A103" s="122">
        <v>100</v>
      </c>
      <c r="B103" s="204" t="str">
        <f>Startovka!G51</f>
        <v>Horňa Lubomír</v>
      </c>
      <c r="C103" s="209">
        <f>Startovka!H51</f>
        <v>1968</v>
      </c>
      <c r="D103" s="22" t="str">
        <f>Startovka!I51</f>
        <v>MV1</v>
      </c>
      <c r="E103" s="23" t="str">
        <f>Startovka!J51</f>
        <v>Lhota Rapotina</v>
      </c>
      <c r="F103" s="126">
        <f>IF(COUNTIF(1!$G$5:$G$85,$B103)=0,0,VLOOKUP($B103,1!$G$5:$O$85,9,FALSE))</f>
        <v>0</v>
      </c>
      <c r="G103" s="127">
        <f>IF(COUNTIF(2!$G$5:$G$78,$B103)=0,0,VLOOKUP($B103,2!$G$5:$O$78,9,FALSE))</f>
        <v>0</v>
      </c>
      <c r="H103" s="133">
        <f>IF(COUNTIF(3!$G$5:$G$85,$B103)=0,0,VLOOKUP($B103,3!$G$5:$O$85,9,FALSE))</f>
        <v>0</v>
      </c>
      <c r="I103" s="205">
        <f>IF(COUNTIF(4!$G$5:$G$85,$B103)=0,0,VLOOKUP($B103,4!$G$5:$O$85,9,FALSE))</f>
        <v>0</v>
      </c>
      <c r="J103" s="205">
        <f>IF(COUNTIF(5!$G$5:$G$85,$B103)=0,0,VLOOKUP($B103,5!$G$5:$O$85,9,FALSE))</f>
        <v>0</v>
      </c>
      <c r="K103" s="132">
        <f>IF(COUNTIF(6!$G$5:$G$85,$B103)=0,0,VLOOKUP($B103,6!$G$5:$O$85,9,FALSE))</f>
        <v>0</v>
      </c>
      <c r="L103" s="118">
        <f t="shared" si="14"/>
        <v>0</v>
      </c>
      <c r="M103" s="248">
        <f t="shared" si="9"/>
        <v>0</v>
      </c>
      <c r="N103" s="274">
        <f>COUNTIF($D$4:D103,D103)</f>
        <v>31</v>
      </c>
      <c r="U103" s="238" t="str">
        <f t="shared" si="10"/>
        <v>31 MV1</v>
      </c>
      <c r="V103" s="239" t="str">
        <f t="shared" si="11"/>
        <v>Horňa Lubomír</v>
      </c>
      <c r="W103" s="238">
        <f t="shared" si="12"/>
        <v>0</v>
      </c>
      <c r="X103" s="238">
        <f t="shared" si="13"/>
        <v>0</v>
      </c>
    </row>
    <row r="104" spans="1:24" ht="12.75" customHeight="1">
      <c r="A104" s="122">
        <v>101</v>
      </c>
      <c r="B104" s="204" t="str">
        <f>Startovka!G52</f>
        <v>Hrabovský Petr</v>
      </c>
      <c r="C104" s="209">
        <f>Startovka!H52</f>
        <v>1981</v>
      </c>
      <c r="D104" s="22" t="str">
        <f>Startovka!I52</f>
        <v>M</v>
      </c>
      <c r="E104" s="23" t="str">
        <f>Startovka!J52</f>
        <v>VSK UNI Brno</v>
      </c>
      <c r="F104" s="126">
        <f>IF(COUNTIF(1!$G$5:$G$85,$B104)=0,0,VLOOKUP($B104,1!$G$5:$O$85,9,FALSE))</f>
        <v>0</v>
      </c>
      <c r="G104" s="127">
        <f>IF(COUNTIF(2!$G$5:$G$78,$B104)=0,0,VLOOKUP($B104,2!$G$5:$O$78,9,FALSE))</f>
        <v>0</v>
      </c>
      <c r="H104" s="133">
        <f>IF(COUNTIF(3!$G$5:$G$85,$B104)=0,0,VLOOKUP($B104,3!$G$5:$O$85,9,FALSE))</f>
        <v>0</v>
      </c>
      <c r="I104" s="205">
        <f>IF(COUNTIF(4!$G$5:$G$85,$B104)=0,0,VLOOKUP($B104,4!$G$5:$O$85,9,FALSE))</f>
        <v>0</v>
      </c>
      <c r="J104" s="205">
        <f>IF(COUNTIF(5!$G$5:$G$85,$B104)=0,0,VLOOKUP($B104,5!$G$5:$O$85,9,FALSE))</f>
        <v>0</v>
      </c>
      <c r="K104" s="132">
        <f>IF(COUNTIF(6!$G$5:$G$85,$B104)=0,0,VLOOKUP($B104,6!$G$5:$O$85,9,FALSE))</f>
        <v>0</v>
      </c>
      <c r="L104" s="118">
        <f t="shared" si="14"/>
        <v>0</v>
      </c>
      <c r="M104" s="248">
        <f t="shared" si="9"/>
        <v>0</v>
      </c>
      <c r="N104" s="274">
        <f>COUNTIF($D$4:D104,D104)</f>
        <v>40</v>
      </c>
      <c r="U104" s="238" t="str">
        <f t="shared" si="10"/>
        <v>40 M</v>
      </c>
      <c r="V104" s="239" t="str">
        <f t="shared" si="11"/>
        <v>Hrabovský Petr</v>
      </c>
      <c r="W104" s="238">
        <f t="shared" si="12"/>
        <v>0</v>
      </c>
      <c r="X104" s="238">
        <f t="shared" si="13"/>
        <v>0</v>
      </c>
    </row>
    <row r="105" spans="1:24" ht="12.75" customHeight="1">
      <c r="A105" s="122">
        <v>102</v>
      </c>
      <c r="B105" s="204" t="str">
        <f>Startovka!G53</f>
        <v>Hrobař Štěpán</v>
      </c>
      <c r="C105" s="209">
        <f>Startovka!H53</f>
        <v>1991</v>
      </c>
      <c r="D105" s="22" t="str">
        <f>Startovka!I53</f>
        <v>M</v>
      </c>
      <c r="E105" s="23" t="str">
        <f>Startovka!J53</f>
        <v>KOB Moira Brno</v>
      </c>
      <c r="F105" s="126">
        <f>IF(COUNTIF(1!$G$5:$G$85,$B105)=0,0,VLOOKUP($B105,1!$G$5:$O$85,9,FALSE))</f>
        <v>0</v>
      </c>
      <c r="G105" s="127">
        <f>IF(COUNTIF(2!$G$5:$G$78,$B105)=0,0,VLOOKUP($B105,2!$G$5:$O$78,9,FALSE))</f>
        <v>0</v>
      </c>
      <c r="H105" s="133">
        <f>IF(COUNTIF(3!$G$5:$G$85,$B105)=0,0,VLOOKUP($B105,3!$G$5:$O$85,9,FALSE))</f>
        <v>0</v>
      </c>
      <c r="I105" s="205">
        <f>IF(COUNTIF(4!$G$5:$G$85,$B105)=0,0,VLOOKUP($B105,4!$G$5:$O$85,9,FALSE))</f>
        <v>0</v>
      </c>
      <c r="J105" s="205">
        <f>IF(COUNTIF(5!$G$5:$G$85,$B105)=0,0,VLOOKUP($B105,5!$G$5:$O$85,9,FALSE))</f>
        <v>0</v>
      </c>
      <c r="K105" s="132">
        <f>IF(COUNTIF(6!$G$5:$G$85,$B105)=0,0,VLOOKUP($B105,6!$G$5:$O$85,9,FALSE))</f>
        <v>0</v>
      </c>
      <c r="L105" s="118">
        <f t="shared" si="14"/>
        <v>0</v>
      </c>
      <c r="M105" s="248">
        <f t="shared" si="9"/>
        <v>0</v>
      </c>
      <c r="N105" s="274">
        <f>COUNTIF($D$4:D105,D105)</f>
        <v>41</v>
      </c>
      <c r="U105" s="238" t="str">
        <f t="shared" si="10"/>
        <v>41 M</v>
      </c>
      <c r="V105" s="239" t="str">
        <f t="shared" si="11"/>
        <v>Hrobař Štěpán</v>
      </c>
      <c r="W105" s="238">
        <f t="shared" si="12"/>
        <v>0</v>
      </c>
      <c r="X105" s="238">
        <f t="shared" si="13"/>
        <v>0</v>
      </c>
    </row>
    <row r="106" spans="1:24" ht="12.75" customHeight="1">
      <c r="A106" s="122">
        <v>103</v>
      </c>
      <c r="B106" s="204" t="str">
        <f>Startovka!G55</f>
        <v>Hrubý Milan</v>
      </c>
      <c r="C106" s="209">
        <f>Startovka!H55</f>
        <v>1938</v>
      </c>
      <c r="D106" s="22" t="str">
        <f>Startovka!I55</f>
        <v>MV3</v>
      </c>
      <c r="E106" s="23" t="str">
        <f>Startovka!J55</f>
        <v>ASK Blansko</v>
      </c>
      <c r="F106" s="126">
        <f>IF(COUNTIF(1!$G$5:$G$85,$B106)=0,0,VLOOKUP($B106,1!$G$5:$O$85,9,FALSE))</f>
        <v>0</v>
      </c>
      <c r="G106" s="127">
        <f>IF(COUNTIF(2!$G$5:$G$78,$B106)=0,0,VLOOKUP($B106,2!$G$5:$O$78,9,FALSE))</f>
        <v>0</v>
      </c>
      <c r="H106" s="133">
        <f>IF(COUNTIF(3!$G$5:$G$85,$B106)=0,0,VLOOKUP($B106,3!$G$5:$O$85,9,FALSE))</f>
        <v>0</v>
      </c>
      <c r="I106" s="205">
        <f>IF(COUNTIF(4!$G$5:$G$85,$B106)=0,0,VLOOKUP($B106,4!$G$5:$O$85,9,FALSE))</f>
        <v>0</v>
      </c>
      <c r="J106" s="205">
        <f>IF(COUNTIF(5!$G$5:$G$85,$B106)=0,0,VLOOKUP($B106,5!$G$5:$O$85,9,FALSE))</f>
        <v>0</v>
      </c>
      <c r="K106" s="132">
        <f>IF(COUNTIF(6!$G$5:$G$85,$B106)=0,0,VLOOKUP($B106,6!$G$5:$O$85,9,FALSE))</f>
        <v>0</v>
      </c>
      <c r="L106" s="118">
        <f t="shared" si="14"/>
        <v>0</v>
      </c>
      <c r="M106" s="248">
        <f t="shared" si="9"/>
        <v>0</v>
      </c>
      <c r="N106" s="274">
        <f>COUNTIF($D$4:D106,D106)</f>
        <v>8</v>
      </c>
      <c r="U106" s="238" t="str">
        <f t="shared" si="10"/>
        <v>8 MV3</v>
      </c>
      <c r="V106" s="239" t="str">
        <f t="shared" si="11"/>
        <v>Hrubý Milan</v>
      </c>
      <c r="W106" s="238">
        <f t="shared" si="12"/>
        <v>0</v>
      </c>
      <c r="X106" s="238">
        <f t="shared" si="13"/>
        <v>0</v>
      </c>
    </row>
    <row r="107" spans="1:24" ht="12.75" customHeight="1">
      <c r="A107" s="122">
        <v>104</v>
      </c>
      <c r="B107" s="204" t="str">
        <f>Startovka!G56</f>
        <v>Humlíček Aleš</v>
      </c>
      <c r="C107" s="209">
        <f>Startovka!H56</f>
        <v>1975</v>
      </c>
      <c r="D107" s="22" t="str">
        <f>Startovka!I56</f>
        <v>M</v>
      </c>
      <c r="E107" s="23" t="str">
        <f>Startovka!J56</f>
        <v>Bambas Skalice</v>
      </c>
      <c r="F107" s="126">
        <f>IF(COUNTIF(1!$G$5:$G$85,$B107)=0,0,VLOOKUP($B107,1!$G$5:$O$85,9,FALSE))</f>
        <v>0</v>
      </c>
      <c r="G107" s="127">
        <f>IF(COUNTIF(2!$G$5:$G$78,$B107)=0,0,VLOOKUP($B107,2!$G$5:$O$78,9,FALSE))</f>
        <v>0</v>
      </c>
      <c r="H107" s="133">
        <f>IF(COUNTIF(3!$G$5:$G$85,$B107)=0,0,VLOOKUP($B107,3!$G$5:$O$85,9,FALSE))</f>
        <v>0</v>
      </c>
      <c r="I107" s="205">
        <f>IF(COUNTIF(4!$G$5:$G$85,$B107)=0,0,VLOOKUP($B107,4!$G$5:$O$85,9,FALSE))</f>
        <v>0</v>
      </c>
      <c r="J107" s="205">
        <f>IF(COUNTIF(5!$G$5:$G$85,$B107)=0,0,VLOOKUP($B107,5!$G$5:$O$85,9,FALSE))</f>
        <v>0</v>
      </c>
      <c r="K107" s="132">
        <f>IF(COUNTIF(6!$G$5:$G$85,$B107)=0,0,VLOOKUP($B107,6!$G$5:$O$85,9,FALSE))</f>
        <v>0</v>
      </c>
      <c r="L107" s="118">
        <f t="shared" si="14"/>
        <v>0</v>
      </c>
      <c r="M107" s="248">
        <f t="shared" si="9"/>
        <v>0</v>
      </c>
      <c r="N107" s="274">
        <f>COUNTIF($D$4:D107,D107)</f>
        <v>42</v>
      </c>
      <c r="U107" s="238" t="str">
        <f t="shared" si="10"/>
        <v>42 M</v>
      </c>
      <c r="V107" s="239" t="str">
        <f t="shared" si="11"/>
        <v>Humlíček Aleš</v>
      </c>
      <c r="W107" s="238">
        <f t="shared" si="12"/>
        <v>0</v>
      </c>
      <c r="X107" s="238">
        <f t="shared" si="13"/>
        <v>0</v>
      </c>
    </row>
    <row r="108" spans="1:24" ht="12.75" customHeight="1">
      <c r="A108" s="122">
        <v>105</v>
      </c>
      <c r="B108" s="204" t="str">
        <f>Startovka!G57</f>
        <v>Husák Ondřej</v>
      </c>
      <c r="C108" s="209">
        <f>Startovka!H57</f>
        <v>1982</v>
      </c>
      <c r="D108" s="22" t="str">
        <f>Startovka!I57</f>
        <v>M</v>
      </c>
      <c r="E108" s="23" t="str">
        <f>Startovka!J57</f>
        <v>Blansko</v>
      </c>
      <c r="F108" s="126">
        <f>IF(COUNTIF(1!$G$5:$G$85,$B108)=0,0,VLOOKUP($B108,1!$G$5:$O$85,9,FALSE))</f>
        <v>0</v>
      </c>
      <c r="G108" s="127">
        <f>IF(COUNTIF(2!$G$5:$G$78,$B108)=0,0,VLOOKUP($B108,2!$G$5:$O$78,9,FALSE))</f>
        <v>0</v>
      </c>
      <c r="H108" s="133">
        <f>IF(COUNTIF(3!$G$5:$G$85,$B108)=0,0,VLOOKUP($B108,3!$G$5:$O$85,9,FALSE))</f>
        <v>0</v>
      </c>
      <c r="I108" s="205">
        <f>IF(COUNTIF(4!$G$5:$G$85,$B108)=0,0,VLOOKUP($B108,4!$G$5:$O$85,9,FALSE))</f>
        <v>0</v>
      </c>
      <c r="J108" s="205">
        <f>IF(COUNTIF(5!$G$5:$G$85,$B108)=0,0,VLOOKUP($B108,5!$G$5:$O$85,9,FALSE))</f>
        <v>0</v>
      </c>
      <c r="K108" s="132">
        <f>IF(COUNTIF(6!$G$5:$G$85,$B108)=0,0,VLOOKUP($B108,6!$G$5:$O$85,9,FALSE))</f>
        <v>0</v>
      </c>
      <c r="L108" s="118">
        <f t="shared" si="14"/>
        <v>0</v>
      </c>
      <c r="M108" s="248">
        <f t="shared" si="9"/>
        <v>0</v>
      </c>
      <c r="N108" s="274">
        <f>COUNTIF($D$4:D108,D108)</f>
        <v>43</v>
      </c>
      <c r="U108" s="238" t="str">
        <f t="shared" si="10"/>
        <v>43 M</v>
      </c>
      <c r="V108" s="239" t="str">
        <f t="shared" si="11"/>
        <v>Husák Ondřej</v>
      </c>
      <c r="W108" s="238">
        <f t="shared" si="12"/>
        <v>0</v>
      </c>
      <c r="X108" s="238">
        <f t="shared" si="13"/>
        <v>0</v>
      </c>
    </row>
    <row r="109" spans="1:24" ht="12.75" customHeight="1">
      <c r="A109" s="122">
        <v>106</v>
      </c>
      <c r="B109" s="204" t="str">
        <f>Startovka!G58</f>
        <v>Chlup Roman</v>
      </c>
      <c r="C109" s="209">
        <f>Startovka!H58</f>
        <v>1985</v>
      </c>
      <c r="D109" s="22" t="str">
        <f>Startovka!I58</f>
        <v>M</v>
      </c>
      <c r="E109" s="23" t="str">
        <f>Startovka!J58</f>
        <v>ASK Blansko</v>
      </c>
      <c r="F109" s="126">
        <f>IF(COUNTIF(1!$G$5:$G$85,$B109)=0,0,VLOOKUP($B109,1!$G$5:$O$85,9,FALSE))</f>
        <v>0</v>
      </c>
      <c r="G109" s="127">
        <f>IF(COUNTIF(2!$G$5:$G$78,$B109)=0,0,VLOOKUP($B109,2!$G$5:$O$78,9,FALSE))</f>
        <v>0</v>
      </c>
      <c r="H109" s="133">
        <f>IF(COUNTIF(3!$G$5:$G$85,$B109)=0,0,VLOOKUP($B109,3!$G$5:$O$85,9,FALSE))</f>
        <v>0</v>
      </c>
      <c r="I109" s="205">
        <f>IF(COUNTIF(4!$G$5:$G$85,$B109)=0,0,VLOOKUP($B109,4!$G$5:$O$85,9,FALSE))</f>
        <v>0</v>
      </c>
      <c r="J109" s="205">
        <f>IF(COUNTIF(5!$G$5:$G$85,$B109)=0,0,VLOOKUP($B109,5!$G$5:$O$85,9,FALSE))</f>
        <v>0</v>
      </c>
      <c r="K109" s="132">
        <f>IF(COUNTIF(6!$G$5:$G$85,$B109)=0,0,VLOOKUP($B109,6!$G$5:$O$85,9,FALSE))</f>
        <v>0</v>
      </c>
      <c r="L109" s="118">
        <f t="shared" si="14"/>
        <v>0</v>
      </c>
      <c r="M109" s="248">
        <f t="shared" si="9"/>
        <v>0</v>
      </c>
      <c r="N109" s="274">
        <f>COUNTIF($D$4:D109,D109)</f>
        <v>44</v>
      </c>
      <c r="U109" s="238" t="str">
        <f t="shared" si="10"/>
        <v>44 M</v>
      </c>
      <c r="V109" s="239" t="str">
        <f t="shared" si="11"/>
        <v>Chlup Roman</v>
      </c>
      <c r="W109" s="238">
        <f t="shared" si="12"/>
        <v>0</v>
      </c>
      <c r="X109" s="238">
        <f t="shared" si="13"/>
        <v>0</v>
      </c>
    </row>
    <row r="110" spans="1:24" ht="12.75" customHeight="1">
      <c r="A110" s="122">
        <v>107</v>
      </c>
      <c r="B110" s="204" t="str">
        <f>Startovka!G59</f>
        <v>Janek Petr</v>
      </c>
      <c r="C110" s="209">
        <f>Startovka!H59</f>
        <v>1969</v>
      </c>
      <c r="D110" s="22" t="str">
        <f>Startovka!I59</f>
        <v>MV1</v>
      </c>
      <c r="E110" s="23" t="str">
        <f>Startovka!J59</f>
        <v>Brno</v>
      </c>
      <c r="F110" s="126">
        <f>IF(COUNTIF(1!$G$5:$G$85,$B110)=0,0,VLOOKUP($B110,1!$G$5:$O$85,9,FALSE))</f>
        <v>0</v>
      </c>
      <c r="G110" s="127">
        <f>IF(COUNTIF(2!$G$5:$G$78,$B110)=0,0,VLOOKUP($B110,2!$G$5:$O$78,9,FALSE))</f>
        <v>0</v>
      </c>
      <c r="H110" s="133">
        <f>IF(COUNTIF(3!$G$5:$G$85,$B110)=0,0,VLOOKUP($B110,3!$G$5:$O$85,9,FALSE))</f>
        <v>0</v>
      </c>
      <c r="I110" s="205">
        <f>IF(COUNTIF(4!$G$5:$G$85,$B110)=0,0,VLOOKUP($B110,4!$G$5:$O$85,9,FALSE))</f>
        <v>0</v>
      </c>
      <c r="J110" s="205">
        <f>IF(COUNTIF(5!$G$5:$G$85,$B110)=0,0,VLOOKUP($B110,5!$G$5:$O$85,9,FALSE))</f>
        <v>0</v>
      </c>
      <c r="K110" s="132">
        <f>IF(COUNTIF(6!$G$5:$G$85,$B110)=0,0,VLOOKUP($B110,6!$G$5:$O$85,9,FALSE))</f>
        <v>0</v>
      </c>
      <c r="L110" s="118">
        <f t="shared" si="14"/>
        <v>0</v>
      </c>
      <c r="M110" s="248">
        <f t="shared" si="9"/>
        <v>0</v>
      </c>
      <c r="N110" s="274">
        <f>COUNTIF($D$4:D110,D110)</f>
        <v>32</v>
      </c>
      <c r="U110" s="238" t="str">
        <f t="shared" si="10"/>
        <v>32 MV1</v>
      </c>
      <c r="V110" s="239" t="str">
        <f t="shared" si="11"/>
        <v>Janek Petr</v>
      </c>
      <c r="W110" s="238">
        <f t="shared" si="12"/>
        <v>0</v>
      </c>
      <c r="X110" s="238">
        <f t="shared" si="13"/>
        <v>0</v>
      </c>
    </row>
    <row r="111" spans="1:24" ht="12.75" customHeight="1">
      <c r="A111" s="122">
        <v>108</v>
      </c>
      <c r="B111" s="204" t="str">
        <f>Startovka!G62</f>
        <v>Kalina Tomáš</v>
      </c>
      <c r="C111" s="209">
        <f>Startovka!H62</f>
        <v>1987</v>
      </c>
      <c r="D111" s="22" t="str">
        <f>Startovka!I62</f>
        <v>M</v>
      </c>
      <c r="E111" s="23" t="str">
        <f>Startovka!J62</f>
        <v>Triexpert Brno/Těchov</v>
      </c>
      <c r="F111" s="126">
        <f>IF(COUNTIF(1!$G$5:$G$85,$B111)=0,0,VLOOKUP($B111,1!$G$5:$O$85,9,FALSE))</f>
        <v>0</v>
      </c>
      <c r="G111" s="127">
        <f>IF(COUNTIF(2!$G$5:$G$78,$B111)=0,0,VLOOKUP($B111,2!$G$5:$O$78,9,FALSE))</f>
        <v>0</v>
      </c>
      <c r="H111" s="133">
        <f>IF(COUNTIF(3!$G$5:$G$85,$B111)=0,0,VLOOKUP($B111,3!$G$5:$O$85,9,FALSE))</f>
        <v>0</v>
      </c>
      <c r="I111" s="205">
        <f>IF(COUNTIF(4!$G$5:$G$85,$B111)=0,0,VLOOKUP($B111,4!$G$5:$O$85,9,FALSE))</f>
        <v>0</v>
      </c>
      <c r="J111" s="205">
        <f>IF(COUNTIF(5!$G$5:$G$85,$B111)=0,0,VLOOKUP($B111,5!$G$5:$O$85,9,FALSE))</f>
        <v>0</v>
      </c>
      <c r="K111" s="132">
        <f>IF(COUNTIF(6!$G$5:$G$85,$B111)=0,0,VLOOKUP($B111,6!$G$5:$O$85,9,FALSE))</f>
        <v>0</v>
      </c>
      <c r="L111" s="118">
        <f t="shared" si="14"/>
        <v>0</v>
      </c>
      <c r="M111" s="248">
        <f t="shared" si="9"/>
        <v>0</v>
      </c>
      <c r="N111" s="274">
        <f>COUNTIF($D$4:D111,D111)</f>
        <v>45</v>
      </c>
      <c r="U111" s="238" t="str">
        <f t="shared" si="10"/>
        <v>45 M</v>
      </c>
      <c r="V111" s="239" t="str">
        <f t="shared" si="11"/>
        <v>Kalina Tomáš</v>
      </c>
      <c r="W111" s="238">
        <f t="shared" si="12"/>
        <v>0</v>
      </c>
      <c r="X111" s="238">
        <f t="shared" si="13"/>
        <v>0</v>
      </c>
    </row>
    <row r="112" spans="1:24" ht="12.75" customHeight="1">
      <c r="A112" s="122">
        <v>109</v>
      </c>
      <c r="B112" s="204" t="str">
        <f>Startovka!G64</f>
        <v>Kazda Adam</v>
      </c>
      <c r="C112" s="209">
        <f>Startovka!H64</f>
        <v>1991</v>
      </c>
      <c r="D112" s="22" t="str">
        <f>Startovka!I64</f>
        <v>M</v>
      </c>
      <c r="E112" s="23" t="str">
        <f>Startovka!J64</f>
        <v>ASK Blansko</v>
      </c>
      <c r="F112" s="126">
        <f>IF(COUNTIF(1!$G$5:$G$85,$B112)=0,0,VLOOKUP($B112,1!$G$5:$O$85,9,FALSE))</f>
        <v>0</v>
      </c>
      <c r="G112" s="127">
        <f>IF(COUNTIF(2!$G$5:$G$78,$B112)=0,0,VLOOKUP($B112,2!$G$5:$O$78,9,FALSE))</f>
        <v>0</v>
      </c>
      <c r="H112" s="133">
        <f>IF(COUNTIF(3!$G$5:$G$85,$B112)=0,0,VLOOKUP($B112,3!$G$5:$O$85,9,FALSE))</f>
        <v>0</v>
      </c>
      <c r="I112" s="205">
        <f>IF(COUNTIF(4!$G$5:$G$85,$B112)=0,0,VLOOKUP($B112,4!$G$5:$O$85,9,FALSE))</f>
        <v>0</v>
      </c>
      <c r="J112" s="205">
        <f>IF(COUNTIF(5!$G$5:$G$85,$B112)=0,0,VLOOKUP($B112,5!$G$5:$O$85,9,FALSE))</f>
        <v>0</v>
      </c>
      <c r="K112" s="132">
        <f>IF(COUNTIF(6!$G$5:$G$85,$B112)=0,0,VLOOKUP($B112,6!$G$5:$O$85,9,FALSE))</f>
        <v>0</v>
      </c>
      <c r="L112" s="118">
        <f t="shared" si="14"/>
        <v>0</v>
      </c>
      <c r="M112" s="248">
        <f t="shared" si="9"/>
        <v>0</v>
      </c>
      <c r="N112" s="274">
        <f>COUNTIF($D$4:D112,D112)</f>
        <v>46</v>
      </c>
      <c r="U112" s="238" t="str">
        <f t="shared" si="10"/>
        <v>46 M</v>
      </c>
      <c r="V112" s="239" t="str">
        <f t="shared" si="11"/>
        <v>Kazda Adam</v>
      </c>
      <c r="W112" s="238">
        <f t="shared" si="12"/>
        <v>0</v>
      </c>
      <c r="X112" s="238">
        <f t="shared" si="13"/>
        <v>0</v>
      </c>
    </row>
    <row r="113" spans="1:24" ht="12.75" customHeight="1">
      <c r="A113" s="122">
        <v>110</v>
      </c>
      <c r="B113" s="204" t="str">
        <f>Startovka!G66</f>
        <v>Klepal Petr</v>
      </c>
      <c r="C113" s="209">
        <f>Startovka!H66</f>
        <v>1966</v>
      </c>
      <c r="D113" s="22" t="str">
        <f>Startovka!I66</f>
        <v>MV1</v>
      </c>
      <c r="E113" s="23" t="str">
        <f>Startovka!J66</f>
        <v>Blansko</v>
      </c>
      <c r="F113" s="126">
        <f>IF(COUNTIF(1!$G$5:$G$85,$B113)=0,0,VLOOKUP($B113,1!$G$5:$O$85,9,FALSE))</f>
        <v>0</v>
      </c>
      <c r="G113" s="127">
        <f>IF(COUNTIF(2!$G$5:$G$78,$B113)=0,0,VLOOKUP($B113,2!$G$5:$O$78,9,FALSE))</f>
        <v>0</v>
      </c>
      <c r="H113" s="133">
        <f>IF(COUNTIF(3!$G$5:$G$85,$B113)=0,0,VLOOKUP($B113,3!$G$5:$O$85,9,FALSE))</f>
        <v>0</v>
      </c>
      <c r="I113" s="205">
        <f>IF(COUNTIF(4!$G$5:$G$85,$B113)=0,0,VLOOKUP($B113,4!$G$5:$O$85,9,FALSE))</f>
        <v>0</v>
      </c>
      <c r="J113" s="205">
        <f>IF(COUNTIF(5!$G$5:$G$85,$B113)=0,0,VLOOKUP($B113,5!$G$5:$O$85,9,FALSE))</f>
        <v>0</v>
      </c>
      <c r="K113" s="132">
        <f>IF(COUNTIF(6!$G$5:$G$85,$B113)=0,0,VLOOKUP($B113,6!$G$5:$O$85,9,FALSE))</f>
        <v>0</v>
      </c>
      <c r="L113" s="118">
        <f t="shared" si="14"/>
        <v>0</v>
      </c>
      <c r="M113" s="248">
        <f t="shared" si="9"/>
        <v>0</v>
      </c>
      <c r="N113" s="274">
        <f>COUNTIF($D$4:D113,D113)</f>
        <v>33</v>
      </c>
      <c r="U113" s="238" t="str">
        <f t="shared" si="10"/>
        <v>33 MV1</v>
      </c>
      <c r="V113" s="239" t="str">
        <f t="shared" si="11"/>
        <v>Klepal Petr</v>
      </c>
      <c r="W113" s="238">
        <f t="shared" si="12"/>
        <v>0</v>
      </c>
      <c r="X113" s="238">
        <f t="shared" si="13"/>
        <v>0</v>
      </c>
    </row>
    <row r="114" spans="1:24" ht="12.75" customHeight="1">
      <c r="A114" s="122">
        <v>111</v>
      </c>
      <c r="B114" s="204" t="str">
        <f>Startovka!G67</f>
        <v>Kohut Jan</v>
      </c>
      <c r="C114" s="209">
        <f>Startovka!H67</f>
        <v>1985</v>
      </c>
      <c r="D114" s="22" t="str">
        <f>Startovka!I67</f>
        <v>M</v>
      </c>
      <c r="E114" s="23" t="str">
        <f>Startovka!J67</f>
        <v>Newline TEAM</v>
      </c>
      <c r="F114" s="126">
        <f>IF(COUNTIF(1!$G$5:$G$85,$B114)=0,0,VLOOKUP($B114,1!$G$5:$O$85,9,FALSE))</f>
        <v>0</v>
      </c>
      <c r="G114" s="127">
        <f>IF(COUNTIF(2!$G$5:$G$78,$B114)=0,0,VLOOKUP($B114,2!$G$5:$O$78,9,FALSE))</f>
        <v>0</v>
      </c>
      <c r="H114" s="133">
        <f>IF(COUNTIF(3!$G$5:$G$85,$B114)=0,0,VLOOKUP($B114,3!$G$5:$O$85,9,FALSE))</f>
        <v>0</v>
      </c>
      <c r="I114" s="205">
        <f>IF(COUNTIF(4!$G$5:$G$85,$B114)=0,0,VLOOKUP($B114,4!$G$5:$O$85,9,FALSE))</f>
        <v>0</v>
      </c>
      <c r="J114" s="205">
        <f>IF(COUNTIF(5!$G$5:$G$85,$B114)=0,0,VLOOKUP($B114,5!$G$5:$O$85,9,FALSE))</f>
        <v>0</v>
      </c>
      <c r="K114" s="132">
        <f>IF(COUNTIF(6!$G$5:$G$85,$B114)=0,0,VLOOKUP($B114,6!$G$5:$O$85,9,FALSE))</f>
        <v>0</v>
      </c>
      <c r="L114" s="118">
        <f t="shared" si="14"/>
        <v>0</v>
      </c>
      <c r="M114" s="248">
        <f t="shared" si="9"/>
        <v>0</v>
      </c>
      <c r="N114" s="274">
        <f>COUNTIF($D$4:D114,D114)</f>
        <v>47</v>
      </c>
      <c r="U114" s="238" t="str">
        <f t="shared" si="10"/>
        <v>47 M</v>
      </c>
      <c r="V114" s="239" t="str">
        <f t="shared" si="11"/>
        <v>Kohut Jan</v>
      </c>
      <c r="W114" s="238">
        <f t="shared" si="12"/>
        <v>0</v>
      </c>
      <c r="X114" s="238">
        <f t="shared" si="13"/>
        <v>0</v>
      </c>
    </row>
    <row r="115" spans="1:24" ht="12.75" customHeight="1">
      <c r="A115" s="122">
        <v>112</v>
      </c>
      <c r="B115" s="204" t="str">
        <f>Startovka!G70</f>
        <v>Kolínek Josef</v>
      </c>
      <c r="C115" s="209">
        <f>Startovka!H70</f>
        <v>1961</v>
      </c>
      <c r="D115" s="22" t="str">
        <f>Startovka!I70</f>
        <v>MV2</v>
      </c>
      <c r="E115" s="23" t="str">
        <f>Startovka!J70</f>
        <v>Kecka Kanice</v>
      </c>
      <c r="F115" s="126">
        <f>IF(COUNTIF(1!$G$5:$G$85,$B115)=0,0,VLOOKUP($B115,1!$G$5:$O$85,9,FALSE))</f>
        <v>0</v>
      </c>
      <c r="G115" s="127">
        <f>IF(COUNTIF(2!$G$5:$G$78,$B115)=0,0,VLOOKUP($B115,2!$G$5:$O$78,9,FALSE))</f>
        <v>0</v>
      </c>
      <c r="H115" s="133">
        <f>IF(COUNTIF(3!$G$5:$G$85,$B115)=0,0,VLOOKUP($B115,3!$G$5:$O$85,9,FALSE))</f>
        <v>0</v>
      </c>
      <c r="I115" s="205">
        <f>IF(COUNTIF(4!$G$5:$G$85,$B115)=0,0,VLOOKUP($B115,4!$G$5:$O$85,9,FALSE))</f>
        <v>0</v>
      </c>
      <c r="J115" s="205">
        <f>IF(COUNTIF(5!$G$5:$G$85,$B115)=0,0,VLOOKUP($B115,5!$G$5:$O$85,9,FALSE))</f>
        <v>0</v>
      </c>
      <c r="K115" s="132">
        <f>IF(COUNTIF(6!$G$5:$G$85,$B115)=0,0,VLOOKUP($B115,6!$G$5:$O$85,9,FALSE))</f>
        <v>0</v>
      </c>
      <c r="L115" s="118">
        <f t="shared" si="14"/>
        <v>0</v>
      </c>
      <c r="M115" s="248">
        <f t="shared" si="9"/>
        <v>0</v>
      </c>
      <c r="N115" s="274">
        <f>COUNTIF($D$4:D115,D115)</f>
        <v>18</v>
      </c>
      <c r="U115" s="238" t="str">
        <f t="shared" si="10"/>
        <v>18 MV2</v>
      </c>
      <c r="V115" s="239" t="str">
        <f t="shared" si="11"/>
        <v>Kolínek Josef</v>
      </c>
      <c r="W115" s="238">
        <f t="shared" si="12"/>
        <v>0</v>
      </c>
      <c r="X115" s="238">
        <f t="shared" si="13"/>
        <v>0</v>
      </c>
    </row>
    <row r="116" spans="1:24" ht="12.75" customHeight="1">
      <c r="A116" s="122">
        <v>113</v>
      </c>
      <c r="B116" s="204" t="str">
        <f>Startovka!G73</f>
        <v>Koníček Michal</v>
      </c>
      <c r="C116" s="209">
        <f>Startovka!H73</f>
        <v>1986</v>
      </c>
      <c r="D116" s="22" t="str">
        <f>Startovka!I73</f>
        <v>M</v>
      </c>
      <c r="E116" s="23" t="str">
        <f>Startovka!J73</f>
        <v>Senetářov</v>
      </c>
      <c r="F116" s="126">
        <f>IF(COUNTIF(1!$G$5:$G$85,$B116)=0,0,VLOOKUP($B116,1!$G$5:$O$85,9,FALSE))</f>
        <v>0</v>
      </c>
      <c r="G116" s="127">
        <f>IF(COUNTIF(2!$G$5:$G$78,$B116)=0,0,VLOOKUP($B116,2!$G$5:$O$78,9,FALSE))</f>
        <v>0</v>
      </c>
      <c r="H116" s="133">
        <f>IF(COUNTIF(3!$G$5:$G$85,$B116)=0,0,VLOOKUP($B116,3!$G$5:$O$85,9,FALSE))</f>
        <v>0</v>
      </c>
      <c r="I116" s="205">
        <f>IF(COUNTIF(4!$G$5:$G$85,$B116)=0,0,VLOOKUP($B116,4!$G$5:$O$85,9,FALSE))</f>
        <v>0</v>
      </c>
      <c r="J116" s="205">
        <f>IF(COUNTIF(5!$G$5:$G$85,$B116)=0,0,VLOOKUP($B116,5!$G$5:$O$85,9,FALSE))</f>
        <v>0</v>
      </c>
      <c r="K116" s="132">
        <f>IF(COUNTIF(6!$G$5:$G$85,$B116)=0,0,VLOOKUP($B116,6!$G$5:$O$85,9,FALSE))</f>
        <v>0</v>
      </c>
      <c r="L116" s="118">
        <f t="shared" si="14"/>
        <v>0</v>
      </c>
      <c r="M116" s="248">
        <f t="shared" si="9"/>
        <v>0</v>
      </c>
      <c r="N116" s="274">
        <f>COUNTIF($D$4:D116,D116)</f>
        <v>48</v>
      </c>
      <c r="U116" s="238" t="str">
        <f t="shared" si="10"/>
        <v>48 M</v>
      </c>
      <c r="V116" s="239" t="str">
        <f t="shared" si="11"/>
        <v>Koníček Michal</v>
      </c>
      <c r="W116" s="238">
        <f t="shared" si="12"/>
        <v>0</v>
      </c>
      <c r="X116" s="238">
        <f t="shared" si="13"/>
        <v>0</v>
      </c>
    </row>
    <row r="117" spans="1:24" ht="12.75" customHeight="1">
      <c r="A117" s="122">
        <v>114</v>
      </c>
      <c r="B117" s="204" t="str">
        <f>Startovka!G74</f>
        <v>Kotouček Matěj</v>
      </c>
      <c r="C117" s="209">
        <f>Startovka!H74</f>
        <v>1997</v>
      </c>
      <c r="D117" s="22" t="str">
        <f>Startovka!I74</f>
        <v>J</v>
      </c>
      <c r="E117" s="23" t="str">
        <f>Startovka!J74</f>
        <v>Bořitov</v>
      </c>
      <c r="F117" s="126">
        <f>IF(COUNTIF(1!$G$5:$G$85,$B117)=0,0,VLOOKUP($B117,1!$G$5:$O$85,9,FALSE))</f>
        <v>0</v>
      </c>
      <c r="G117" s="127">
        <f>IF(COUNTIF(2!$G$5:$G$78,$B117)=0,0,VLOOKUP($B117,2!$G$5:$O$78,9,FALSE))</f>
        <v>0</v>
      </c>
      <c r="H117" s="133">
        <f>IF(COUNTIF(3!$G$5:$G$85,$B117)=0,0,VLOOKUP($B117,3!$G$5:$O$85,9,FALSE))</f>
        <v>0</v>
      </c>
      <c r="I117" s="205">
        <f>IF(COUNTIF(4!$G$5:$G$85,$B117)=0,0,VLOOKUP($B117,4!$G$5:$O$85,9,FALSE))</f>
        <v>0</v>
      </c>
      <c r="J117" s="205">
        <f>IF(COUNTIF(5!$G$5:$G$85,$B117)=0,0,VLOOKUP($B117,5!$G$5:$O$85,9,FALSE))</f>
        <v>0</v>
      </c>
      <c r="K117" s="132">
        <f>IF(COUNTIF(6!$G$5:$G$85,$B117)=0,0,VLOOKUP($B117,6!$G$5:$O$85,9,FALSE))</f>
        <v>0</v>
      </c>
      <c r="L117" s="118">
        <f t="shared" si="14"/>
        <v>0</v>
      </c>
      <c r="M117" s="248">
        <f t="shared" si="9"/>
        <v>0</v>
      </c>
      <c r="N117" s="274">
        <f>COUNTIF($D$4:D117,D117)</f>
        <v>7</v>
      </c>
      <c r="U117" s="238" t="str">
        <f t="shared" si="10"/>
        <v>7 J</v>
      </c>
      <c r="V117" s="239" t="str">
        <f t="shared" si="11"/>
        <v>Kotouček Matěj</v>
      </c>
      <c r="W117" s="238">
        <f t="shared" si="12"/>
        <v>0</v>
      </c>
      <c r="X117" s="238">
        <f t="shared" si="13"/>
        <v>0</v>
      </c>
    </row>
    <row r="118" spans="1:24" ht="12.75" customHeight="1">
      <c r="A118" s="122">
        <v>115</v>
      </c>
      <c r="B118" s="204" t="str">
        <f>Startovka!G76</f>
        <v>Kráčalík Martin</v>
      </c>
      <c r="C118" s="209">
        <f>Startovka!H76</f>
        <v>1983</v>
      </c>
      <c r="D118" s="22" t="str">
        <f>Startovka!I76</f>
        <v>M</v>
      </c>
      <c r="E118" s="23" t="str">
        <f>Startovka!J76</f>
        <v>Letovice</v>
      </c>
      <c r="F118" s="126">
        <f>IF(COUNTIF(1!$G$5:$G$85,$B118)=0,0,VLOOKUP($B118,1!$G$5:$O$85,9,FALSE))</f>
        <v>0</v>
      </c>
      <c r="G118" s="127">
        <f>IF(COUNTIF(2!$G$5:$G$78,$B118)=0,0,VLOOKUP($B118,2!$G$5:$O$78,9,FALSE))</f>
        <v>0</v>
      </c>
      <c r="H118" s="133">
        <f>IF(COUNTIF(3!$G$5:$G$85,$B118)=0,0,VLOOKUP($B118,3!$G$5:$O$85,9,FALSE))</f>
        <v>0</v>
      </c>
      <c r="I118" s="205">
        <f>IF(COUNTIF(4!$G$5:$G$85,$B118)=0,0,VLOOKUP($B118,4!$G$5:$O$85,9,FALSE))</f>
        <v>0</v>
      </c>
      <c r="J118" s="205">
        <f>IF(COUNTIF(5!$G$5:$G$85,$B118)=0,0,VLOOKUP($B118,5!$G$5:$O$85,9,FALSE))</f>
        <v>0</v>
      </c>
      <c r="K118" s="132">
        <f>IF(COUNTIF(6!$G$5:$G$85,$B118)=0,0,VLOOKUP($B118,6!$G$5:$O$85,9,FALSE))</f>
        <v>0</v>
      </c>
      <c r="L118" s="118">
        <f t="shared" si="14"/>
        <v>0</v>
      </c>
      <c r="M118" s="248">
        <f t="shared" si="9"/>
        <v>0</v>
      </c>
      <c r="N118" s="274">
        <f>COUNTIF($D$4:D118,D118)</f>
        <v>49</v>
      </c>
      <c r="U118" s="238" t="str">
        <f t="shared" si="10"/>
        <v>49 M</v>
      </c>
      <c r="V118" s="239" t="str">
        <f t="shared" si="11"/>
        <v>Kráčalík Martin</v>
      </c>
      <c r="W118" s="238">
        <f t="shared" si="12"/>
        <v>0</v>
      </c>
      <c r="X118" s="238">
        <f t="shared" si="13"/>
        <v>0</v>
      </c>
    </row>
    <row r="119" spans="1:24" ht="12.75" customHeight="1">
      <c r="A119" s="122">
        <v>116</v>
      </c>
      <c r="B119" s="204" t="str">
        <f>Startovka!G77</f>
        <v>Králík Pavel</v>
      </c>
      <c r="C119" s="209">
        <f>Startovka!H77</f>
        <v>1988</v>
      </c>
      <c r="D119" s="22" t="str">
        <f>Startovka!I77</f>
        <v>M</v>
      </c>
      <c r="E119" s="23" t="str">
        <f>Startovka!J77</f>
        <v>Vavřinec</v>
      </c>
      <c r="F119" s="126">
        <f>IF(COUNTIF(1!$G$5:$G$85,$B119)=0,0,VLOOKUP($B119,1!$G$5:$O$85,9,FALSE))</f>
        <v>0</v>
      </c>
      <c r="G119" s="127">
        <f>IF(COUNTIF(2!$G$5:$G$78,$B119)=0,0,VLOOKUP($B119,2!$G$5:$O$78,9,FALSE))</f>
        <v>0</v>
      </c>
      <c r="H119" s="133">
        <f>IF(COUNTIF(3!$G$5:$G$85,$B119)=0,0,VLOOKUP($B119,3!$G$5:$O$85,9,FALSE))</f>
        <v>0</v>
      </c>
      <c r="I119" s="205">
        <f>IF(COUNTIF(4!$G$5:$G$85,$B119)=0,0,VLOOKUP($B119,4!$G$5:$O$85,9,FALSE))</f>
        <v>0</v>
      </c>
      <c r="J119" s="205">
        <f>IF(COUNTIF(5!$G$5:$G$85,$B119)=0,0,VLOOKUP($B119,5!$G$5:$O$85,9,FALSE))</f>
        <v>0</v>
      </c>
      <c r="K119" s="132">
        <f>IF(COUNTIF(6!$G$5:$G$85,$B119)=0,0,VLOOKUP($B119,6!$G$5:$O$85,9,FALSE))</f>
        <v>0</v>
      </c>
      <c r="L119" s="118">
        <f t="shared" si="14"/>
        <v>0</v>
      </c>
      <c r="M119" s="248">
        <f t="shared" si="9"/>
        <v>0</v>
      </c>
      <c r="N119" s="274">
        <f>COUNTIF($D$4:D119,D119)</f>
        <v>50</v>
      </c>
      <c r="U119" s="238" t="str">
        <f t="shared" si="10"/>
        <v>50 M</v>
      </c>
      <c r="V119" s="239" t="str">
        <f t="shared" si="11"/>
        <v>Králík Pavel</v>
      </c>
      <c r="W119" s="238">
        <f t="shared" si="12"/>
        <v>0</v>
      </c>
      <c r="X119" s="238">
        <f t="shared" si="13"/>
        <v>0</v>
      </c>
    </row>
    <row r="120" spans="1:24" ht="12.75" customHeight="1">
      <c r="A120" s="122">
        <v>117</v>
      </c>
      <c r="B120" s="204" t="str">
        <f>Startovka!G78</f>
        <v>Krátký Jiří</v>
      </c>
      <c r="C120" s="209">
        <f>Startovka!H78</f>
        <v>1977</v>
      </c>
      <c r="D120" s="22" t="str">
        <f>Startovka!I78</f>
        <v>M</v>
      </c>
      <c r="E120" s="23" t="str">
        <f>Startovka!J78</f>
        <v>Jedovnice</v>
      </c>
      <c r="F120" s="126">
        <f>IF(COUNTIF(1!$G$5:$G$85,$B120)=0,0,VLOOKUP($B120,1!$G$5:$O$85,9,FALSE))</f>
        <v>0</v>
      </c>
      <c r="G120" s="127">
        <f>IF(COUNTIF(2!$G$5:$G$78,$B120)=0,0,VLOOKUP($B120,2!$G$5:$O$78,9,FALSE))</f>
        <v>0</v>
      </c>
      <c r="H120" s="133">
        <f>IF(COUNTIF(3!$G$5:$G$85,$B120)=0,0,VLOOKUP($B120,3!$G$5:$O$85,9,FALSE))</f>
        <v>0</v>
      </c>
      <c r="I120" s="205">
        <f>IF(COUNTIF(4!$G$5:$G$85,$B120)=0,0,VLOOKUP($B120,4!$G$5:$O$85,9,FALSE))</f>
        <v>0</v>
      </c>
      <c r="J120" s="205">
        <f>IF(COUNTIF(5!$G$5:$G$85,$B120)=0,0,VLOOKUP($B120,5!$G$5:$O$85,9,FALSE))</f>
        <v>0</v>
      </c>
      <c r="K120" s="132">
        <f>IF(COUNTIF(6!$G$5:$G$85,$B120)=0,0,VLOOKUP($B120,6!$G$5:$O$85,9,FALSE))</f>
        <v>0</v>
      </c>
      <c r="L120" s="118">
        <f t="shared" si="14"/>
        <v>0</v>
      </c>
      <c r="M120" s="248">
        <f t="shared" si="9"/>
        <v>0</v>
      </c>
      <c r="N120" s="274">
        <f>COUNTIF($D$4:D120,D120)</f>
        <v>51</v>
      </c>
      <c r="U120" s="238" t="str">
        <f t="shared" si="10"/>
        <v>51 M</v>
      </c>
      <c r="V120" s="239" t="str">
        <f t="shared" si="11"/>
        <v>Krátký Jiří</v>
      </c>
      <c r="W120" s="238">
        <f t="shared" si="12"/>
        <v>0</v>
      </c>
      <c r="X120" s="238">
        <f t="shared" si="13"/>
        <v>0</v>
      </c>
    </row>
    <row r="121" spans="1:24" ht="12.75" customHeight="1">
      <c r="A121" s="122">
        <v>118</v>
      </c>
      <c r="B121" s="204" t="str">
        <f>Startovka!G79</f>
        <v>Krátký Josef</v>
      </c>
      <c r="C121" s="209">
        <f>Startovka!H79</f>
        <v>1965</v>
      </c>
      <c r="D121" s="22" t="str">
        <f>Startovka!I79</f>
        <v>MV1</v>
      </c>
      <c r="E121" s="23" t="str">
        <f>Startovka!J79</f>
        <v>Hvězda SKP Pardubice</v>
      </c>
      <c r="F121" s="126">
        <f>IF(COUNTIF(1!$G$5:$G$85,$B121)=0,0,VLOOKUP($B121,1!$G$5:$O$85,9,FALSE))</f>
        <v>0</v>
      </c>
      <c r="G121" s="127">
        <f>IF(COUNTIF(2!$G$5:$G$78,$B121)=0,0,VLOOKUP($B121,2!$G$5:$O$78,9,FALSE))</f>
        <v>0</v>
      </c>
      <c r="H121" s="133">
        <f>IF(COUNTIF(3!$G$5:$G$85,$B121)=0,0,VLOOKUP($B121,3!$G$5:$O$85,9,FALSE))</f>
        <v>0</v>
      </c>
      <c r="I121" s="205">
        <f>IF(COUNTIF(4!$G$5:$G$85,$B121)=0,0,VLOOKUP($B121,4!$G$5:$O$85,9,FALSE))</f>
        <v>0</v>
      </c>
      <c r="J121" s="205">
        <f>IF(COUNTIF(5!$G$5:$G$85,$B121)=0,0,VLOOKUP($B121,5!$G$5:$O$85,9,FALSE))</f>
        <v>0</v>
      </c>
      <c r="K121" s="132">
        <f>IF(COUNTIF(6!$G$5:$G$85,$B121)=0,0,VLOOKUP($B121,6!$G$5:$O$85,9,FALSE))</f>
        <v>0</v>
      </c>
      <c r="L121" s="118">
        <f t="shared" si="14"/>
        <v>0</v>
      </c>
      <c r="M121" s="248">
        <f t="shared" si="9"/>
        <v>0</v>
      </c>
      <c r="N121" s="274">
        <f>COUNTIF($D$4:D121,D121)</f>
        <v>34</v>
      </c>
      <c r="U121" s="238" t="str">
        <f t="shared" si="10"/>
        <v>34 MV1</v>
      </c>
      <c r="V121" s="239" t="str">
        <f t="shared" si="11"/>
        <v>Krátký Josef</v>
      </c>
      <c r="W121" s="238">
        <f t="shared" si="12"/>
        <v>0</v>
      </c>
      <c r="X121" s="238">
        <f t="shared" si="13"/>
        <v>0</v>
      </c>
    </row>
    <row r="122" spans="1:24" ht="12.75" customHeight="1">
      <c r="A122" s="122">
        <v>119</v>
      </c>
      <c r="B122" s="204" t="str">
        <f>Startovka!G81</f>
        <v>Krch Karel</v>
      </c>
      <c r="C122" s="209">
        <f>Startovka!H81</f>
        <v>1976</v>
      </c>
      <c r="D122" s="22" t="str">
        <f>Startovka!I81</f>
        <v>M</v>
      </c>
      <c r="E122" s="23" t="str">
        <f>Startovka!J81</f>
        <v>Kunštát</v>
      </c>
      <c r="F122" s="126">
        <f>IF(COUNTIF(1!$G$5:$G$85,$B122)=0,0,VLOOKUP($B122,1!$G$5:$O$85,9,FALSE))</f>
        <v>0</v>
      </c>
      <c r="G122" s="127">
        <f>IF(COUNTIF(2!$G$5:$G$78,$B122)=0,0,VLOOKUP($B122,2!$G$5:$O$78,9,FALSE))</f>
        <v>0</v>
      </c>
      <c r="H122" s="133">
        <f>IF(COUNTIF(3!$G$5:$G$85,$B122)=0,0,VLOOKUP($B122,3!$G$5:$O$85,9,FALSE))</f>
        <v>0</v>
      </c>
      <c r="I122" s="205">
        <f>IF(COUNTIF(4!$G$5:$G$85,$B122)=0,0,VLOOKUP($B122,4!$G$5:$O$85,9,FALSE))</f>
        <v>0</v>
      </c>
      <c r="J122" s="205">
        <f>IF(COUNTIF(5!$G$5:$G$85,$B122)=0,0,VLOOKUP($B122,5!$G$5:$O$85,9,FALSE))</f>
        <v>0</v>
      </c>
      <c r="K122" s="132">
        <f>IF(COUNTIF(6!$G$5:$G$85,$B122)=0,0,VLOOKUP($B122,6!$G$5:$O$85,9,FALSE))</f>
        <v>0</v>
      </c>
      <c r="L122" s="118">
        <f t="shared" si="14"/>
        <v>0</v>
      </c>
      <c r="M122" s="248">
        <f t="shared" si="9"/>
        <v>0</v>
      </c>
      <c r="N122" s="274">
        <f>COUNTIF($D$4:D122,D122)</f>
        <v>52</v>
      </c>
      <c r="U122" s="238" t="str">
        <f t="shared" si="10"/>
        <v>52 M</v>
      </c>
      <c r="V122" s="239" t="str">
        <f t="shared" si="11"/>
        <v>Krch Karel</v>
      </c>
      <c r="W122" s="238">
        <f t="shared" si="12"/>
        <v>0</v>
      </c>
      <c r="X122" s="238">
        <f t="shared" si="13"/>
        <v>0</v>
      </c>
    </row>
    <row r="123" spans="1:24" ht="12.75" customHeight="1">
      <c r="A123" s="122">
        <v>120</v>
      </c>
      <c r="B123" s="204" t="str">
        <f>Startovka!G82</f>
        <v>Křenek Jan</v>
      </c>
      <c r="C123" s="209">
        <f>Startovka!H82</f>
        <v>1984</v>
      </c>
      <c r="D123" s="22" t="str">
        <f>Startovka!I82</f>
        <v>M</v>
      </c>
      <c r="E123" s="23" t="str">
        <f>Startovka!J82</f>
        <v>Bořitov</v>
      </c>
      <c r="F123" s="126">
        <f>IF(COUNTIF(1!$G$5:$G$85,$B123)=0,0,VLOOKUP($B123,1!$G$5:$O$85,9,FALSE))</f>
        <v>0</v>
      </c>
      <c r="G123" s="127">
        <f>IF(COUNTIF(2!$G$5:$G$78,$B123)=0,0,VLOOKUP($B123,2!$G$5:$O$78,9,FALSE))</f>
        <v>0</v>
      </c>
      <c r="H123" s="133">
        <f>IF(COUNTIF(3!$G$5:$G$85,$B123)=0,0,VLOOKUP($B123,3!$G$5:$O$85,9,FALSE))</f>
        <v>0</v>
      </c>
      <c r="I123" s="205">
        <f>IF(COUNTIF(4!$G$5:$G$85,$B123)=0,0,VLOOKUP($B123,4!$G$5:$O$85,9,FALSE))</f>
        <v>0</v>
      </c>
      <c r="J123" s="205">
        <f>IF(COUNTIF(5!$G$5:$G$85,$B123)=0,0,VLOOKUP($B123,5!$G$5:$O$85,9,FALSE))</f>
        <v>0</v>
      </c>
      <c r="K123" s="132">
        <f>IF(COUNTIF(6!$G$5:$G$85,$B123)=0,0,VLOOKUP($B123,6!$G$5:$O$85,9,FALSE))</f>
        <v>0</v>
      </c>
      <c r="L123" s="118">
        <f t="shared" si="14"/>
        <v>0</v>
      </c>
      <c r="M123" s="248">
        <f t="shared" si="9"/>
        <v>0</v>
      </c>
      <c r="N123" s="274">
        <f>COUNTIF($D$4:D123,D123)</f>
        <v>53</v>
      </c>
      <c r="U123" s="238" t="str">
        <f t="shared" si="10"/>
        <v>53 M</v>
      </c>
      <c r="V123" s="239" t="str">
        <f t="shared" si="11"/>
        <v>Křenek Jan</v>
      </c>
      <c r="W123" s="238">
        <f t="shared" si="12"/>
        <v>0</v>
      </c>
      <c r="X123" s="238">
        <f t="shared" si="13"/>
        <v>0</v>
      </c>
    </row>
    <row r="124" spans="1:24" ht="12.75" customHeight="1">
      <c r="A124" s="122">
        <v>121</v>
      </c>
      <c r="B124" s="204" t="str">
        <f>Startovka!G83</f>
        <v>Kuben Jaroslav</v>
      </c>
      <c r="C124" s="209">
        <f>Startovka!H83</f>
        <v>1976</v>
      </c>
      <c r="D124" s="22" t="str">
        <f>Startovka!I83</f>
        <v>M</v>
      </c>
      <c r="E124" s="23" t="str">
        <f>Startovka!J83</f>
        <v>Boskovice</v>
      </c>
      <c r="F124" s="126">
        <f>IF(COUNTIF(1!$G$5:$G$85,$B124)=0,0,VLOOKUP($B124,1!$G$5:$O$85,9,FALSE))</f>
        <v>0</v>
      </c>
      <c r="G124" s="127">
        <f>IF(COUNTIF(2!$G$5:$G$78,$B124)=0,0,VLOOKUP($B124,2!$G$5:$O$78,9,FALSE))</f>
        <v>0</v>
      </c>
      <c r="H124" s="133">
        <f>IF(COUNTIF(3!$G$5:$G$85,$B124)=0,0,VLOOKUP($B124,3!$G$5:$O$85,9,FALSE))</f>
        <v>0</v>
      </c>
      <c r="I124" s="205">
        <f>IF(COUNTIF(4!$G$5:$G$85,$B124)=0,0,VLOOKUP($B124,4!$G$5:$O$85,9,FALSE))</f>
        <v>0</v>
      </c>
      <c r="J124" s="205">
        <f>IF(COUNTIF(5!$G$5:$G$85,$B124)=0,0,VLOOKUP($B124,5!$G$5:$O$85,9,FALSE))</f>
        <v>0</v>
      </c>
      <c r="K124" s="132">
        <f>IF(COUNTIF(6!$G$5:$G$85,$B124)=0,0,VLOOKUP($B124,6!$G$5:$O$85,9,FALSE))</f>
        <v>0</v>
      </c>
      <c r="L124" s="118">
        <f t="shared" si="14"/>
        <v>0</v>
      </c>
      <c r="M124" s="248">
        <f t="shared" si="9"/>
        <v>0</v>
      </c>
      <c r="N124" s="274">
        <f>COUNTIF($D$4:D124,D124)</f>
        <v>54</v>
      </c>
      <c r="U124" s="238" t="str">
        <f t="shared" si="10"/>
        <v>54 M</v>
      </c>
      <c r="V124" s="239" t="str">
        <f t="shared" si="11"/>
        <v>Kuben Jaroslav</v>
      </c>
      <c r="W124" s="238">
        <f t="shared" si="12"/>
        <v>0</v>
      </c>
      <c r="X124" s="238">
        <f t="shared" si="13"/>
        <v>0</v>
      </c>
    </row>
    <row r="125" spans="1:24" ht="12.75" customHeight="1">
      <c r="A125" s="122">
        <v>122</v>
      </c>
      <c r="B125" s="204" t="str">
        <f>Startovka!G84</f>
        <v>Kuběna Roman</v>
      </c>
      <c r="C125" s="209">
        <f>Startovka!H84</f>
        <v>1982</v>
      </c>
      <c r="D125" s="22" t="str">
        <f>Startovka!I84</f>
        <v>M</v>
      </c>
      <c r="E125" s="23" t="str">
        <f>Startovka!J84</f>
        <v>Senetářov</v>
      </c>
      <c r="F125" s="126">
        <f>IF(COUNTIF(1!$G$5:$G$85,$B125)=0,0,VLOOKUP($B125,1!$G$5:$O$85,9,FALSE))</f>
        <v>0</v>
      </c>
      <c r="G125" s="127">
        <f>IF(COUNTIF(2!$G$5:$G$78,$B125)=0,0,VLOOKUP($B125,2!$G$5:$O$78,9,FALSE))</f>
        <v>0</v>
      </c>
      <c r="H125" s="133">
        <f>IF(COUNTIF(3!$G$5:$G$85,$B125)=0,0,VLOOKUP($B125,3!$G$5:$O$85,9,FALSE))</f>
        <v>0</v>
      </c>
      <c r="I125" s="205">
        <f>IF(COUNTIF(4!$G$5:$G$85,$B125)=0,0,VLOOKUP($B125,4!$G$5:$O$85,9,FALSE))</f>
        <v>0</v>
      </c>
      <c r="J125" s="205">
        <f>IF(COUNTIF(5!$G$5:$G$85,$B125)=0,0,VLOOKUP($B125,5!$G$5:$O$85,9,FALSE))</f>
        <v>0</v>
      </c>
      <c r="K125" s="132">
        <f>IF(COUNTIF(6!$G$5:$G$85,$B125)=0,0,VLOOKUP($B125,6!$G$5:$O$85,9,FALSE))</f>
        <v>0</v>
      </c>
      <c r="L125" s="118">
        <f t="shared" si="14"/>
        <v>0</v>
      </c>
      <c r="M125" s="248">
        <f t="shared" si="9"/>
        <v>0</v>
      </c>
      <c r="N125" s="274">
        <f>COUNTIF($D$4:D125,D125)</f>
        <v>55</v>
      </c>
      <c r="U125" s="238" t="str">
        <f t="shared" si="10"/>
        <v>55 M</v>
      </c>
      <c r="V125" s="239" t="str">
        <f t="shared" si="11"/>
        <v>Kuběna Roman</v>
      </c>
      <c r="W125" s="238">
        <f t="shared" si="12"/>
        <v>0</v>
      </c>
      <c r="X125" s="238">
        <f t="shared" si="13"/>
        <v>0</v>
      </c>
    </row>
    <row r="126" spans="1:24" ht="12.75" customHeight="1">
      <c r="A126" s="122">
        <v>123</v>
      </c>
      <c r="B126" s="204" t="str">
        <f>Startovka!G85</f>
        <v>Kubík Josef</v>
      </c>
      <c r="C126" s="209">
        <f>Startovka!H85</f>
        <v>1938</v>
      </c>
      <c r="D126" s="22" t="str">
        <f>Startovka!I85</f>
        <v>MV3</v>
      </c>
      <c r="E126" s="23" t="str">
        <f>Startovka!J85</f>
        <v>Ptačina Adamov</v>
      </c>
      <c r="F126" s="126">
        <f>IF(COUNTIF(1!$G$5:$G$85,$B126)=0,0,VLOOKUP($B126,1!$G$5:$O$85,9,FALSE))</f>
        <v>0</v>
      </c>
      <c r="G126" s="127">
        <f>IF(COUNTIF(2!$G$5:$G$78,$B126)=0,0,VLOOKUP($B126,2!$G$5:$O$78,9,FALSE))</f>
        <v>0</v>
      </c>
      <c r="H126" s="133">
        <f>IF(COUNTIF(3!$G$5:$G$85,$B126)=0,0,VLOOKUP($B126,3!$G$5:$O$85,9,FALSE))</f>
        <v>0</v>
      </c>
      <c r="I126" s="205">
        <f>IF(COUNTIF(4!$G$5:$G$85,$B126)=0,0,VLOOKUP($B126,4!$G$5:$O$85,9,FALSE))</f>
        <v>0</v>
      </c>
      <c r="J126" s="205">
        <f>IF(COUNTIF(5!$G$5:$G$85,$B126)=0,0,VLOOKUP($B126,5!$G$5:$O$85,9,FALSE))</f>
        <v>0</v>
      </c>
      <c r="K126" s="132">
        <f>IF(COUNTIF(6!$G$5:$G$85,$B126)=0,0,VLOOKUP($B126,6!$G$5:$O$85,9,FALSE))</f>
        <v>0</v>
      </c>
      <c r="L126" s="118">
        <f t="shared" si="14"/>
        <v>0</v>
      </c>
      <c r="M126" s="248">
        <f t="shared" si="9"/>
        <v>0</v>
      </c>
      <c r="N126" s="274">
        <f>COUNTIF($D$4:D126,D126)</f>
        <v>9</v>
      </c>
      <c r="U126" s="238" t="str">
        <f t="shared" si="10"/>
        <v>9 MV3</v>
      </c>
      <c r="V126" s="239" t="str">
        <f t="shared" si="11"/>
        <v>Kubík Josef</v>
      </c>
      <c r="W126" s="238">
        <f t="shared" si="12"/>
        <v>0</v>
      </c>
      <c r="X126" s="238">
        <f t="shared" si="13"/>
        <v>0</v>
      </c>
    </row>
    <row r="127" spans="1:24" ht="12.75" customHeight="1">
      <c r="A127" s="122">
        <v>124</v>
      </c>
      <c r="B127" s="204" t="str">
        <f>Startovka!G86</f>
        <v>Kudlička Svatopluk</v>
      </c>
      <c r="C127" s="209">
        <f>Startovka!H86</f>
        <v>1950</v>
      </c>
      <c r="D127" s="22" t="str">
        <f>Startovka!I86</f>
        <v>MV3</v>
      </c>
      <c r="E127" s="23" t="str">
        <f>Startovka!J86</f>
        <v>LRS Vyškov</v>
      </c>
      <c r="F127" s="126">
        <f>IF(COUNTIF(1!$G$5:$G$85,$B127)=0,0,VLOOKUP($B127,1!$G$5:$O$85,9,FALSE))</f>
        <v>0</v>
      </c>
      <c r="G127" s="127">
        <f>IF(COUNTIF(2!$G$5:$G$78,$B127)=0,0,VLOOKUP($B127,2!$G$5:$O$78,9,FALSE))</f>
        <v>0</v>
      </c>
      <c r="H127" s="133">
        <f>IF(COUNTIF(3!$G$5:$G$85,$B127)=0,0,VLOOKUP($B127,3!$G$5:$O$85,9,FALSE))</f>
        <v>0</v>
      </c>
      <c r="I127" s="205">
        <f>IF(COUNTIF(4!$G$5:$G$85,$B127)=0,0,VLOOKUP($B127,4!$G$5:$O$85,9,FALSE))</f>
        <v>0</v>
      </c>
      <c r="J127" s="205">
        <f>IF(COUNTIF(5!$G$5:$G$85,$B127)=0,0,VLOOKUP($B127,5!$G$5:$O$85,9,FALSE))</f>
        <v>0</v>
      </c>
      <c r="K127" s="132">
        <f>IF(COUNTIF(6!$G$5:$G$85,$B127)=0,0,VLOOKUP($B127,6!$G$5:$O$85,9,FALSE))</f>
        <v>0</v>
      </c>
      <c r="L127" s="118">
        <f t="shared" si="14"/>
        <v>0</v>
      </c>
      <c r="M127" s="248">
        <f t="shared" si="9"/>
        <v>0</v>
      </c>
      <c r="N127" s="274">
        <f>COUNTIF($D$4:D127,D127)</f>
        <v>10</v>
      </c>
      <c r="U127" s="238" t="str">
        <f t="shared" si="10"/>
        <v>10 MV3</v>
      </c>
      <c r="V127" s="239" t="str">
        <f t="shared" si="11"/>
        <v>Kudlička Svatopluk</v>
      </c>
      <c r="W127" s="238">
        <f t="shared" si="12"/>
        <v>0</v>
      </c>
      <c r="X127" s="238">
        <f t="shared" si="13"/>
        <v>0</v>
      </c>
    </row>
    <row r="128" spans="1:24" ht="12.75" customHeight="1">
      <c r="A128" s="122">
        <v>125</v>
      </c>
      <c r="B128" s="204" t="str">
        <f>Startovka!G89</f>
        <v>Kuruc Vratko</v>
      </c>
      <c r="C128" s="209">
        <f>Startovka!H89</f>
        <v>1992</v>
      </c>
      <c r="D128" s="22" t="str">
        <f>Startovka!I89</f>
        <v>J</v>
      </c>
      <c r="E128" s="23" t="str">
        <f>Startovka!J89</f>
        <v>Kunštát</v>
      </c>
      <c r="F128" s="126">
        <f>IF(COUNTIF(1!$G$5:$G$85,$B128)=0,0,VLOOKUP($B128,1!$G$5:$O$85,9,FALSE))</f>
        <v>0</v>
      </c>
      <c r="G128" s="127">
        <f>IF(COUNTIF(2!$G$5:$G$78,$B128)=0,0,VLOOKUP($B128,2!$G$5:$O$78,9,FALSE))</f>
        <v>0</v>
      </c>
      <c r="H128" s="133">
        <f>IF(COUNTIF(3!$G$5:$G$85,$B128)=0,0,VLOOKUP($B128,3!$G$5:$O$85,9,FALSE))</f>
        <v>0</v>
      </c>
      <c r="I128" s="205">
        <f>IF(COUNTIF(4!$G$5:$G$85,$B128)=0,0,VLOOKUP($B128,4!$G$5:$O$85,9,FALSE))</f>
        <v>0</v>
      </c>
      <c r="J128" s="205">
        <f>IF(COUNTIF(5!$G$5:$G$85,$B128)=0,0,VLOOKUP($B128,5!$G$5:$O$85,9,FALSE))</f>
        <v>0</v>
      </c>
      <c r="K128" s="132">
        <f>IF(COUNTIF(6!$G$5:$G$85,$B128)=0,0,VLOOKUP($B128,6!$G$5:$O$85,9,FALSE))</f>
        <v>0</v>
      </c>
      <c r="L128" s="118">
        <f t="shared" si="14"/>
        <v>0</v>
      </c>
      <c r="M128" s="248">
        <f t="shared" si="9"/>
        <v>0</v>
      </c>
      <c r="N128" s="274">
        <f>COUNTIF($D$4:D128,D128)</f>
        <v>8</v>
      </c>
      <c r="U128" s="238" t="str">
        <f t="shared" si="10"/>
        <v>8 J</v>
      </c>
      <c r="V128" s="239" t="str">
        <f t="shared" si="11"/>
        <v>Kuruc Vratko</v>
      </c>
      <c r="W128" s="238">
        <f t="shared" si="12"/>
        <v>0</v>
      </c>
      <c r="X128" s="238">
        <f t="shared" si="13"/>
        <v>0</v>
      </c>
    </row>
    <row r="129" spans="1:24" ht="12.75" customHeight="1">
      <c r="A129" s="122">
        <v>126</v>
      </c>
      <c r="B129" s="204" t="str">
        <f>Startovka!G91</f>
        <v>Lepka Dušan</v>
      </c>
      <c r="C129" s="209">
        <f>Startovka!H91</f>
        <v>1968</v>
      </c>
      <c r="D129" s="22" t="str">
        <f>Startovka!I91</f>
        <v>MV1</v>
      </c>
      <c r="E129" s="23" t="str">
        <f>Startovka!J91</f>
        <v>Boskovice</v>
      </c>
      <c r="F129" s="126">
        <f>IF(COUNTIF(1!$G$5:$G$85,$B129)=0,0,VLOOKUP($B129,1!$G$5:$O$85,9,FALSE))</f>
        <v>0</v>
      </c>
      <c r="G129" s="127">
        <f>IF(COUNTIF(2!$G$5:$G$78,$B129)=0,0,VLOOKUP($B129,2!$G$5:$O$78,9,FALSE))</f>
        <v>0</v>
      </c>
      <c r="H129" s="133">
        <f>IF(COUNTIF(3!$G$5:$G$85,$B129)=0,0,VLOOKUP($B129,3!$G$5:$O$85,9,FALSE))</f>
        <v>0</v>
      </c>
      <c r="I129" s="205">
        <f>IF(COUNTIF(4!$G$5:$G$85,$B129)=0,0,VLOOKUP($B129,4!$G$5:$O$85,9,FALSE))</f>
        <v>0</v>
      </c>
      <c r="J129" s="205">
        <f>IF(COUNTIF(5!$G$5:$G$85,$B129)=0,0,VLOOKUP($B129,5!$G$5:$O$85,9,FALSE))</f>
        <v>0</v>
      </c>
      <c r="K129" s="132">
        <f>IF(COUNTIF(6!$G$5:$G$85,$B129)=0,0,VLOOKUP($B129,6!$G$5:$O$85,9,FALSE))</f>
        <v>0</v>
      </c>
      <c r="L129" s="118">
        <f t="shared" si="14"/>
        <v>0</v>
      </c>
      <c r="M129" s="248">
        <f t="shared" si="9"/>
        <v>0</v>
      </c>
      <c r="N129" s="274">
        <f>COUNTIF($D$4:D129,D129)</f>
        <v>35</v>
      </c>
      <c r="U129" s="238" t="str">
        <f t="shared" si="10"/>
        <v>35 MV1</v>
      </c>
      <c r="V129" s="239" t="str">
        <f t="shared" si="11"/>
        <v>Lepka Dušan</v>
      </c>
      <c r="W129" s="238">
        <f t="shared" si="12"/>
        <v>0</v>
      </c>
      <c r="X129" s="238">
        <f t="shared" si="13"/>
        <v>0</v>
      </c>
    </row>
    <row r="130" spans="1:24" ht="12.75" customHeight="1">
      <c r="A130" s="122">
        <v>127</v>
      </c>
      <c r="B130" s="204" t="str">
        <f>Startovka!G93</f>
        <v>Manoušek Ivo</v>
      </c>
      <c r="C130" s="209">
        <f>Startovka!H93</f>
        <v>1974</v>
      </c>
      <c r="D130" s="22" t="str">
        <f>Startovka!I93</f>
        <v>M</v>
      </c>
      <c r="E130" s="23" t="str">
        <f>Startovka!J93</f>
        <v>Blansko</v>
      </c>
      <c r="F130" s="126">
        <f>IF(COUNTIF(1!$G$5:$G$85,$B130)=0,0,VLOOKUP($B130,1!$G$5:$O$85,9,FALSE))</f>
        <v>0</v>
      </c>
      <c r="G130" s="127">
        <f>IF(COUNTIF(2!$G$5:$G$78,$B130)=0,0,VLOOKUP($B130,2!$G$5:$O$78,9,FALSE))</f>
        <v>0</v>
      </c>
      <c r="H130" s="133">
        <f>IF(COUNTIF(3!$G$5:$G$85,$B130)=0,0,VLOOKUP($B130,3!$G$5:$O$85,9,FALSE))</f>
        <v>0</v>
      </c>
      <c r="I130" s="205">
        <f>IF(COUNTIF(4!$G$5:$G$85,$B130)=0,0,VLOOKUP($B130,4!$G$5:$O$85,9,FALSE))</f>
        <v>0</v>
      </c>
      <c r="J130" s="205">
        <f>IF(COUNTIF(5!$G$5:$G$85,$B130)=0,0,VLOOKUP($B130,5!$G$5:$O$85,9,FALSE))</f>
        <v>0</v>
      </c>
      <c r="K130" s="132">
        <f>IF(COUNTIF(6!$G$5:$G$85,$B130)=0,0,VLOOKUP($B130,6!$G$5:$O$85,9,FALSE))</f>
        <v>0</v>
      </c>
      <c r="L130" s="118">
        <f t="shared" si="14"/>
        <v>0</v>
      </c>
      <c r="M130" s="248">
        <f t="shared" si="9"/>
        <v>0</v>
      </c>
      <c r="N130" s="274">
        <f>COUNTIF($D$4:D130,D130)</f>
        <v>56</v>
      </c>
      <c r="U130" s="238" t="str">
        <f t="shared" si="10"/>
        <v>56 M</v>
      </c>
      <c r="V130" s="239" t="str">
        <f t="shared" si="11"/>
        <v>Manoušek Ivo</v>
      </c>
      <c r="W130" s="238">
        <f t="shared" si="12"/>
        <v>0</v>
      </c>
      <c r="X130" s="238">
        <f t="shared" si="13"/>
        <v>0</v>
      </c>
    </row>
    <row r="131" spans="1:24" ht="12.75" customHeight="1">
      <c r="A131" s="122">
        <v>128</v>
      </c>
      <c r="B131" s="204" t="str">
        <f>Startovka!G95</f>
        <v>Martínek David</v>
      </c>
      <c r="C131" s="209">
        <f>Startovka!H95</f>
        <v>1993</v>
      </c>
      <c r="D131" s="22" t="str">
        <f>Startovka!I95</f>
        <v>J</v>
      </c>
      <c r="E131" s="23" t="str">
        <f>Startovka!J95</f>
        <v>Bořitov</v>
      </c>
      <c r="F131" s="126">
        <f>IF(COUNTIF(1!$G$5:$G$85,$B131)=0,0,VLOOKUP($B131,1!$G$5:$O$85,9,FALSE))</f>
        <v>0</v>
      </c>
      <c r="G131" s="127">
        <f>IF(COUNTIF(2!$G$5:$G$78,$B131)=0,0,VLOOKUP($B131,2!$G$5:$O$78,9,FALSE))</f>
        <v>0</v>
      </c>
      <c r="H131" s="133">
        <f>IF(COUNTIF(3!$G$5:$G$85,$B131)=0,0,VLOOKUP($B131,3!$G$5:$O$85,9,FALSE))</f>
        <v>0</v>
      </c>
      <c r="I131" s="205">
        <f>IF(COUNTIF(4!$G$5:$G$85,$B131)=0,0,VLOOKUP($B131,4!$G$5:$O$85,9,FALSE))</f>
        <v>0</v>
      </c>
      <c r="J131" s="205">
        <f>IF(COUNTIF(5!$G$5:$G$85,$B131)=0,0,VLOOKUP($B131,5!$G$5:$O$85,9,FALSE))</f>
        <v>0</v>
      </c>
      <c r="K131" s="132">
        <f>IF(COUNTIF(6!$G$5:$G$85,$B131)=0,0,VLOOKUP($B131,6!$G$5:$O$85,9,FALSE))</f>
        <v>0</v>
      </c>
      <c r="L131" s="118">
        <f t="shared" si="14"/>
        <v>0</v>
      </c>
      <c r="M131" s="248">
        <f t="shared" si="9"/>
        <v>0</v>
      </c>
      <c r="N131" s="274">
        <f>COUNTIF($D$4:D131,D131)</f>
        <v>9</v>
      </c>
      <c r="U131" s="238" t="str">
        <f t="shared" si="10"/>
        <v>9 J</v>
      </c>
      <c r="V131" s="239" t="str">
        <f t="shared" si="11"/>
        <v>Martínek David</v>
      </c>
      <c r="W131" s="238">
        <f t="shared" si="12"/>
        <v>0</v>
      </c>
      <c r="X131" s="238">
        <f t="shared" si="13"/>
        <v>0</v>
      </c>
    </row>
    <row r="132" spans="1:24" ht="12.75" customHeight="1">
      <c r="A132" s="122">
        <v>129</v>
      </c>
      <c r="B132" s="204" t="str">
        <f>Startovka!G96</f>
        <v>Martínek Jan</v>
      </c>
      <c r="C132" s="209">
        <f>Startovka!H96</f>
        <v>1972</v>
      </c>
      <c r="D132" s="22" t="str">
        <f>Startovka!I96</f>
        <v>MV1</v>
      </c>
      <c r="E132" s="23" t="str">
        <f>Startovka!J96</f>
        <v>SC Ráječko</v>
      </c>
      <c r="F132" s="126">
        <f>IF(COUNTIF(1!$G$5:$G$85,$B132)=0,0,VLOOKUP($B132,1!$G$5:$O$85,9,FALSE))</f>
        <v>0</v>
      </c>
      <c r="G132" s="127">
        <f>IF(COUNTIF(2!$G$5:$G$78,$B132)=0,0,VLOOKUP($B132,2!$G$5:$O$78,9,FALSE))</f>
        <v>0</v>
      </c>
      <c r="H132" s="133">
        <f>IF(COUNTIF(3!$G$5:$G$85,$B132)=0,0,VLOOKUP($B132,3!$G$5:$O$85,9,FALSE))</f>
        <v>0</v>
      </c>
      <c r="I132" s="205">
        <f>IF(COUNTIF(4!$G$5:$G$85,$B132)=0,0,VLOOKUP($B132,4!$G$5:$O$85,9,FALSE))</f>
        <v>0</v>
      </c>
      <c r="J132" s="205">
        <f>IF(COUNTIF(5!$G$5:$G$85,$B132)=0,0,VLOOKUP($B132,5!$G$5:$O$85,9,FALSE))</f>
        <v>0</v>
      </c>
      <c r="K132" s="132">
        <f>IF(COUNTIF(6!$G$5:$G$85,$B132)=0,0,VLOOKUP($B132,6!$G$5:$O$85,9,FALSE))</f>
        <v>0</v>
      </c>
      <c r="L132" s="118">
        <f aca="true" t="shared" si="15" ref="L132:L163">LARGE(F132:K132,1)+LARGE(F132:K132,2)+LARGE(F132:K132,3)+LARGE(F132:K132,4)+LARGE(F132:K132,5)</f>
        <v>0</v>
      </c>
      <c r="M132" s="248">
        <f t="shared" si="9"/>
        <v>0</v>
      </c>
      <c r="N132" s="274">
        <f>COUNTIF($D$4:D132,D132)</f>
        <v>36</v>
      </c>
      <c r="U132" s="238" t="str">
        <f t="shared" si="10"/>
        <v>36 MV1</v>
      </c>
      <c r="V132" s="239" t="str">
        <f t="shared" si="11"/>
        <v>Martínek Jan</v>
      </c>
      <c r="W132" s="238">
        <f t="shared" si="12"/>
        <v>0</v>
      </c>
      <c r="X132" s="238">
        <f t="shared" si="13"/>
        <v>0</v>
      </c>
    </row>
    <row r="133" spans="1:24" ht="12.75" customHeight="1">
      <c r="A133" s="122">
        <v>130</v>
      </c>
      <c r="B133" s="204" t="str">
        <f>Startovka!G98</f>
        <v>Matoušek Pavel</v>
      </c>
      <c r="C133" s="209">
        <f>Startovka!H98</f>
        <v>1978</v>
      </c>
      <c r="D133" s="22" t="str">
        <f>Startovka!I98</f>
        <v>M</v>
      </c>
      <c r="E133" s="23" t="str">
        <f>Startovka!J98</f>
        <v>KC Brno</v>
      </c>
      <c r="F133" s="126">
        <f>IF(COUNTIF(1!$G$5:$G$85,$B133)=0,0,VLOOKUP($B133,1!$G$5:$O$85,9,FALSE))</f>
        <v>0</v>
      </c>
      <c r="G133" s="127">
        <f>IF(COUNTIF(2!$G$5:$G$78,$B133)=0,0,VLOOKUP($B133,2!$G$5:$O$78,9,FALSE))</f>
        <v>0</v>
      </c>
      <c r="H133" s="133">
        <f>IF(COUNTIF(3!$G$5:$G$85,$B133)=0,0,VLOOKUP($B133,3!$G$5:$O$85,9,FALSE))</f>
        <v>0</v>
      </c>
      <c r="I133" s="205">
        <f>IF(COUNTIF(4!$G$5:$G$85,$B133)=0,0,VLOOKUP($B133,4!$G$5:$O$85,9,FALSE))</f>
        <v>0</v>
      </c>
      <c r="J133" s="205">
        <f>IF(COUNTIF(5!$G$5:$G$85,$B133)=0,0,VLOOKUP($B133,5!$G$5:$O$85,9,FALSE))</f>
        <v>0</v>
      </c>
      <c r="K133" s="132">
        <f>IF(COUNTIF(6!$G$5:$G$85,$B133)=0,0,VLOOKUP($B133,6!$G$5:$O$85,9,FALSE))</f>
        <v>0</v>
      </c>
      <c r="L133" s="118">
        <f t="shared" si="15"/>
        <v>0</v>
      </c>
      <c r="M133" s="248">
        <f aca="true" t="shared" si="16" ref="M133:M192">COUNTIF(F133:K133,"&gt;0")</f>
        <v>0</v>
      </c>
      <c r="N133" s="274">
        <f>COUNTIF($D$4:D133,D133)</f>
        <v>57</v>
      </c>
      <c r="U133" s="238" t="str">
        <f aca="true" t="shared" si="17" ref="U133:U196">CONCATENATE(N133," ",D133)</f>
        <v>57 M</v>
      </c>
      <c r="V133" s="239" t="str">
        <f aca="true" t="shared" si="18" ref="V133:V196">B133</f>
        <v>Matoušek Pavel</v>
      </c>
      <c r="W133" s="238">
        <f aca="true" t="shared" si="19" ref="W133:W196">L133</f>
        <v>0</v>
      </c>
      <c r="X133" s="238">
        <f aca="true" t="shared" si="20" ref="X133:X196">M133</f>
        <v>0</v>
      </c>
    </row>
    <row r="134" spans="1:24" ht="12.75" customHeight="1">
      <c r="A134" s="122">
        <v>131</v>
      </c>
      <c r="B134" s="204" t="str">
        <f>Startovka!G99</f>
        <v>Matula Petr</v>
      </c>
      <c r="C134" s="209">
        <f>Startovka!H99</f>
        <v>1982</v>
      </c>
      <c r="D134" s="22" t="str">
        <f>Startovka!I99</f>
        <v>M</v>
      </c>
      <c r="E134" s="23" t="str">
        <f>Startovka!J99</f>
        <v>OB Adamov</v>
      </c>
      <c r="F134" s="126">
        <f>IF(COUNTIF(1!$G$5:$G$85,$B134)=0,0,VLOOKUP($B134,1!$G$5:$O$85,9,FALSE))</f>
        <v>0</v>
      </c>
      <c r="G134" s="127">
        <f>IF(COUNTIF(2!$G$5:$G$78,$B134)=0,0,VLOOKUP($B134,2!$G$5:$O$78,9,FALSE))</f>
        <v>0</v>
      </c>
      <c r="H134" s="133">
        <f>IF(COUNTIF(3!$G$5:$G$85,$B134)=0,0,VLOOKUP($B134,3!$G$5:$O$85,9,FALSE))</f>
        <v>0</v>
      </c>
      <c r="I134" s="205">
        <f>IF(COUNTIF(4!$G$5:$G$85,$B134)=0,0,VLOOKUP($B134,4!$G$5:$O$85,9,FALSE))</f>
        <v>0</v>
      </c>
      <c r="J134" s="205">
        <f>IF(COUNTIF(5!$G$5:$G$85,$B134)=0,0,VLOOKUP($B134,5!$G$5:$O$85,9,FALSE))</f>
        <v>0</v>
      </c>
      <c r="K134" s="132">
        <f>IF(COUNTIF(6!$G$5:$G$85,$B134)=0,0,VLOOKUP($B134,6!$G$5:$O$85,9,FALSE))</f>
        <v>0</v>
      </c>
      <c r="L134" s="118">
        <f t="shared" si="15"/>
        <v>0</v>
      </c>
      <c r="M134" s="248">
        <f t="shared" si="16"/>
        <v>0</v>
      </c>
      <c r="N134" s="274">
        <f>COUNTIF($D$4:D134,D134)</f>
        <v>58</v>
      </c>
      <c r="U134" s="238" t="str">
        <f t="shared" si="17"/>
        <v>58 M</v>
      </c>
      <c r="V134" s="239" t="str">
        <f t="shared" si="18"/>
        <v>Matula Petr</v>
      </c>
      <c r="W134" s="238">
        <f t="shared" si="19"/>
        <v>0</v>
      </c>
      <c r="X134" s="238">
        <f t="shared" si="20"/>
        <v>0</v>
      </c>
    </row>
    <row r="135" spans="1:24" ht="12.75" customHeight="1">
      <c r="A135" s="122">
        <v>132</v>
      </c>
      <c r="B135" s="204" t="str">
        <f>Startovka!G101</f>
        <v>Míč Robert</v>
      </c>
      <c r="C135" s="209">
        <f>Startovka!H101</f>
        <v>1992</v>
      </c>
      <c r="D135" s="22" t="str">
        <f>Startovka!I101</f>
        <v>J</v>
      </c>
      <c r="E135" s="23" t="str">
        <f>Startovka!J101</f>
        <v>VSK UNI Brno</v>
      </c>
      <c r="F135" s="126">
        <f>IF(COUNTIF(1!$G$5:$G$85,$B135)=0,0,VLOOKUP($B135,1!$G$5:$O$85,9,FALSE))</f>
        <v>0</v>
      </c>
      <c r="G135" s="127">
        <f>IF(COUNTIF(2!$G$5:$G$78,$B135)=0,0,VLOOKUP($B135,2!$G$5:$O$78,9,FALSE))</f>
        <v>0</v>
      </c>
      <c r="H135" s="133">
        <f>IF(COUNTIF(3!$G$5:$G$85,$B135)=0,0,VLOOKUP($B135,3!$G$5:$O$85,9,FALSE))</f>
        <v>0</v>
      </c>
      <c r="I135" s="205">
        <f>IF(COUNTIF(4!$G$5:$G$85,$B135)=0,0,VLOOKUP($B135,4!$G$5:$O$85,9,FALSE))</f>
        <v>0</v>
      </c>
      <c r="J135" s="205">
        <f>IF(COUNTIF(5!$G$5:$G$85,$B135)=0,0,VLOOKUP($B135,5!$G$5:$O$85,9,FALSE))</f>
        <v>0</v>
      </c>
      <c r="K135" s="132">
        <f>IF(COUNTIF(6!$G$5:$G$85,$B135)=0,0,VLOOKUP($B135,6!$G$5:$O$85,9,FALSE))</f>
        <v>0</v>
      </c>
      <c r="L135" s="118">
        <f t="shared" si="15"/>
        <v>0</v>
      </c>
      <c r="M135" s="248">
        <f t="shared" si="16"/>
        <v>0</v>
      </c>
      <c r="N135" s="274">
        <f>COUNTIF($D$4:D135,D135)</f>
        <v>10</v>
      </c>
      <c r="U135" s="238" t="str">
        <f t="shared" si="17"/>
        <v>10 J</v>
      </c>
      <c r="V135" s="239" t="str">
        <f t="shared" si="18"/>
        <v>Míč Robert</v>
      </c>
      <c r="W135" s="238">
        <f t="shared" si="19"/>
        <v>0</v>
      </c>
      <c r="X135" s="238">
        <f t="shared" si="20"/>
        <v>0</v>
      </c>
    </row>
    <row r="136" spans="1:24" ht="12.75" customHeight="1">
      <c r="A136" s="122">
        <v>133</v>
      </c>
      <c r="B136" s="204" t="str">
        <f>Startovka!G102</f>
        <v>Mokrý Jan</v>
      </c>
      <c r="C136" s="209">
        <f>Startovka!H102</f>
        <v>1966</v>
      </c>
      <c r="D136" s="22" t="str">
        <f>Startovka!I102</f>
        <v>MV1</v>
      </c>
      <c r="E136" s="23" t="str">
        <f>Startovka!J102</f>
        <v>KOB Moira Brno</v>
      </c>
      <c r="F136" s="126">
        <f>IF(COUNTIF(1!$G$5:$G$85,$B136)=0,0,VLOOKUP($B136,1!$G$5:$O$85,9,FALSE))</f>
        <v>0</v>
      </c>
      <c r="G136" s="127">
        <f>IF(COUNTIF(2!$G$5:$G$78,$B136)=0,0,VLOOKUP($B136,2!$G$5:$O$78,9,FALSE))</f>
        <v>0</v>
      </c>
      <c r="H136" s="133">
        <f>IF(COUNTIF(3!$G$5:$G$85,$B136)=0,0,VLOOKUP($B136,3!$G$5:$O$85,9,FALSE))</f>
        <v>0</v>
      </c>
      <c r="I136" s="205">
        <f>IF(COUNTIF(4!$G$5:$G$85,$B136)=0,0,VLOOKUP($B136,4!$G$5:$O$85,9,FALSE))</f>
        <v>0</v>
      </c>
      <c r="J136" s="205">
        <f>IF(COUNTIF(5!$G$5:$G$85,$B136)=0,0,VLOOKUP($B136,5!$G$5:$O$85,9,FALSE))</f>
        <v>0</v>
      </c>
      <c r="K136" s="132">
        <f>IF(COUNTIF(6!$G$5:$G$85,$B136)=0,0,VLOOKUP($B136,6!$G$5:$O$85,9,FALSE))</f>
        <v>0</v>
      </c>
      <c r="L136" s="118">
        <f t="shared" si="15"/>
        <v>0</v>
      </c>
      <c r="M136" s="248">
        <f t="shared" si="16"/>
        <v>0</v>
      </c>
      <c r="N136" s="274">
        <f>COUNTIF($D$4:D136,D136)</f>
        <v>37</v>
      </c>
      <c r="U136" s="238" t="str">
        <f t="shared" si="17"/>
        <v>37 MV1</v>
      </c>
      <c r="V136" s="239" t="str">
        <f t="shared" si="18"/>
        <v>Mokrý Jan</v>
      </c>
      <c r="W136" s="238">
        <f t="shared" si="19"/>
        <v>0</v>
      </c>
      <c r="X136" s="238">
        <f t="shared" si="20"/>
        <v>0</v>
      </c>
    </row>
    <row r="137" spans="1:24" ht="12.75" customHeight="1">
      <c r="A137" s="122">
        <v>134</v>
      </c>
      <c r="B137" s="204" t="str">
        <f>Startovka!G103</f>
        <v>Mokrý Ondřej</v>
      </c>
      <c r="C137" s="209">
        <f>Startovka!H103</f>
        <v>1994</v>
      </c>
      <c r="D137" s="22" t="str">
        <f>Startovka!I103</f>
        <v>J</v>
      </c>
      <c r="E137" s="23" t="str">
        <f>Startovka!J103</f>
        <v>KOB Moira Brno</v>
      </c>
      <c r="F137" s="126">
        <f>IF(COUNTIF(1!$G$5:$G$85,$B137)=0,0,VLOOKUP($B137,1!$G$5:$O$85,9,FALSE))</f>
        <v>0</v>
      </c>
      <c r="G137" s="127">
        <f>IF(COUNTIF(2!$G$5:$G$78,$B137)=0,0,VLOOKUP($B137,2!$G$5:$O$78,9,FALSE))</f>
        <v>0</v>
      </c>
      <c r="H137" s="133">
        <f>IF(COUNTIF(3!$G$5:$G$85,$B137)=0,0,VLOOKUP($B137,3!$G$5:$O$85,9,FALSE))</f>
        <v>0</v>
      </c>
      <c r="I137" s="205">
        <f>IF(COUNTIF(4!$G$5:$G$85,$B137)=0,0,VLOOKUP($B137,4!$G$5:$O$85,9,FALSE))</f>
        <v>0</v>
      </c>
      <c r="J137" s="205">
        <f>IF(COUNTIF(5!$G$5:$G$85,$B137)=0,0,VLOOKUP($B137,5!$G$5:$O$85,9,FALSE))</f>
        <v>0</v>
      </c>
      <c r="K137" s="132">
        <f>IF(COUNTIF(6!$G$5:$G$85,$B137)=0,0,VLOOKUP($B137,6!$G$5:$O$85,9,FALSE))</f>
        <v>0</v>
      </c>
      <c r="L137" s="118">
        <f t="shared" si="15"/>
        <v>0</v>
      </c>
      <c r="M137" s="248">
        <f t="shared" si="16"/>
        <v>0</v>
      </c>
      <c r="N137" s="274">
        <f>COUNTIF($D$4:D137,D137)</f>
        <v>11</v>
      </c>
      <c r="U137" s="238" t="str">
        <f t="shared" si="17"/>
        <v>11 J</v>
      </c>
      <c r="V137" s="239" t="str">
        <f t="shared" si="18"/>
        <v>Mokrý Ondřej</v>
      </c>
      <c r="W137" s="238">
        <f t="shared" si="19"/>
        <v>0</v>
      </c>
      <c r="X137" s="238">
        <f t="shared" si="20"/>
        <v>0</v>
      </c>
    </row>
    <row r="138" spans="1:24" ht="12.75" customHeight="1">
      <c r="A138" s="122">
        <v>135</v>
      </c>
      <c r="B138" s="204" t="str">
        <f>Startovka!G104</f>
        <v>Mokrý Stanislav</v>
      </c>
      <c r="C138" s="209">
        <f>Startovka!H104</f>
        <v>1992</v>
      </c>
      <c r="D138" s="22" t="str">
        <f>Startovka!I104</f>
        <v>J</v>
      </c>
      <c r="E138" s="23" t="str">
        <f>Startovka!J104</f>
        <v>KOB Moira Brno</v>
      </c>
      <c r="F138" s="126">
        <f>IF(COUNTIF(1!$G$5:$G$85,$B138)=0,0,VLOOKUP($B138,1!$G$5:$O$85,9,FALSE))</f>
        <v>0</v>
      </c>
      <c r="G138" s="127">
        <f>IF(COUNTIF(2!$G$5:$G$78,$B138)=0,0,VLOOKUP($B138,2!$G$5:$O$78,9,FALSE))</f>
        <v>0</v>
      </c>
      <c r="H138" s="133">
        <f>IF(COUNTIF(3!$G$5:$G$85,$B138)=0,0,VLOOKUP($B138,3!$G$5:$O$85,9,FALSE))</f>
        <v>0</v>
      </c>
      <c r="I138" s="205">
        <f>IF(COUNTIF(4!$G$5:$G$85,$B138)=0,0,VLOOKUP($B138,4!$G$5:$O$85,9,FALSE))</f>
        <v>0</v>
      </c>
      <c r="J138" s="205">
        <f>IF(COUNTIF(5!$G$5:$G$85,$B138)=0,0,VLOOKUP($B138,5!$G$5:$O$85,9,FALSE))</f>
        <v>0</v>
      </c>
      <c r="K138" s="132">
        <f>IF(COUNTIF(6!$G$5:$G$85,$B138)=0,0,VLOOKUP($B138,6!$G$5:$O$85,9,FALSE))</f>
        <v>0</v>
      </c>
      <c r="L138" s="118">
        <f t="shared" si="15"/>
        <v>0</v>
      </c>
      <c r="M138" s="248">
        <f t="shared" si="16"/>
        <v>0</v>
      </c>
      <c r="N138" s="274">
        <f>COUNTIF($D$4:D138,D138)</f>
        <v>12</v>
      </c>
      <c r="U138" s="238" t="str">
        <f t="shared" si="17"/>
        <v>12 J</v>
      </c>
      <c r="V138" s="239" t="str">
        <f t="shared" si="18"/>
        <v>Mokrý Stanislav</v>
      </c>
      <c r="W138" s="238">
        <f t="shared" si="19"/>
        <v>0</v>
      </c>
      <c r="X138" s="238">
        <f t="shared" si="20"/>
        <v>0</v>
      </c>
    </row>
    <row r="139" spans="1:24" ht="12.75" customHeight="1">
      <c r="A139" s="122">
        <v>136</v>
      </c>
      <c r="B139" s="204" t="str">
        <f>Startovka!G106</f>
        <v>Mrůzek Alexandr</v>
      </c>
      <c r="C139" s="209">
        <f>Startovka!H106</f>
        <v>1965</v>
      </c>
      <c r="D139" s="22" t="str">
        <f>Startovka!I106</f>
        <v>MV1</v>
      </c>
      <c r="E139" s="23" t="str">
        <f>Startovka!J106</f>
        <v>Univerzita Brno</v>
      </c>
      <c r="F139" s="126">
        <f>IF(COUNTIF(1!$G$5:$G$85,$B139)=0,0,VLOOKUP($B139,1!$G$5:$O$85,9,FALSE))</f>
        <v>0</v>
      </c>
      <c r="G139" s="127">
        <f>IF(COUNTIF(2!$G$5:$G$78,$B139)=0,0,VLOOKUP($B139,2!$G$5:$O$78,9,FALSE))</f>
        <v>0</v>
      </c>
      <c r="H139" s="133">
        <f>IF(COUNTIF(3!$G$5:$G$85,$B139)=0,0,VLOOKUP($B139,3!$G$5:$O$85,9,FALSE))</f>
        <v>0</v>
      </c>
      <c r="I139" s="205">
        <f>IF(COUNTIF(4!$G$5:$G$85,$B139)=0,0,VLOOKUP($B139,4!$G$5:$O$85,9,FALSE))</f>
        <v>0</v>
      </c>
      <c r="J139" s="205">
        <f>IF(COUNTIF(5!$G$5:$G$85,$B139)=0,0,VLOOKUP($B139,5!$G$5:$O$85,9,FALSE))</f>
        <v>0</v>
      </c>
      <c r="K139" s="132">
        <f>IF(COUNTIF(6!$G$5:$G$85,$B139)=0,0,VLOOKUP($B139,6!$G$5:$O$85,9,FALSE))</f>
        <v>0</v>
      </c>
      <c r="L139" s="118">
        <f t="shared" si="15"/>
        <v>0</v>
      </c>
      <c r="M139" s="248">
        <f t="shared" si="16"/>
        <v>0</v>
      </c>
      <c r="N139" s="274">
        <f>COUNTIF($D$4:D139,D139)</f>
        <v>38</v>
      </c>
      <c r="U139" s="238" t="str">
        <f t="shared" si="17"/>
        <v>38 MV1</v>
      </c>
      <c r="V139" s="239" t="str">
        <f t="shared" si="18"/>
        <v>Mrůzek Alexandr</v>
      </c>
      <c r="W139" s="238">
        <f t="shared" si="19"/>
        <v>0</v>
      </c>
      <c r="X139" s="238">
        <f t="shared" si="20"/>
        <v>0</v>
      </c>
    </row>
    <row r="140" spans="1:24" ht="12.75" customHeight="1">
      <c r="A140" s="122">
        <v>137</v>
      </c>
      <c r="B140" s="204" t="str">
        <f>Startovka!G108</f>
        <v>Nečas Josef</v>
      </c>
      <c r="C140" s="209">
        <f>Startovka!H108</f>
        <v>1976</v>
      </c>
      <c r="D140" s="22" t="str">
        <f>Startovka!I108</f>
        <v>M</v>
      </c>
      <c r="E140" s="23" t="str">
        <f>Startovka!J108</f>
        <v>Šošúvka</v>
      </c>
      <c r="F140" s="126">
        <f>IF(COUNTIF(1!$G$5:$G$85,$B140)=0,0,VLOOKUP($B140,1!$G$5:$O$85,9,FALSE))</f>
        <v>0</v>
      </c>
      <c r="G140" s="127">
        <f>IF(COUNTIF(2!$G$5:$G$78,$B140)=0,0,VLOOKUP($B140,2!$G$5:$O$78,9,FALSE))</f>
        <v>0</v>
      </c>
      <c r="H140" s="133">
        <f>IF(COUNTIF(3!$G$5:$G$85,$B140)=0,0,VLOOKUP($B140,3!$G$5:$O$85,9,FALSE))</f>
        <v>0</v>
      </c>
      <c r="I140" s="205">
        <f>IF(COUNTIF(4!$G$5:$G$85,$B140)=0,0,VLOOKUP($B140,4!$G$5:$O$85,9,FALSE))</f>
        <v>0</v>
      </c>
      <c r="J140" s="205">
        <f>IF(COUNTIF(5!$G$5:$G$85,$B140)=0,0,VLOOKUP($B140,5!$G$5:$O$85,9,FALSE))</f>
        <v>0</v>
      </c>
      <c r="K140" s="132">
        <f>IF(COUNTIF(6!$G$5:$G$85,$B140)=0,0,VLOOKUP($B140,6!$G$5:$O$85,9,FALSE))</f>
        <v>0</v>
      </c>
      <c r="L140" s="118">
        <f t="shared" si="15"/>
        <v>0</v>
      </c>
      <c r="M140" s="248">
        <f t="shared" si="16"/>
        <v>0</v>
      </c>
      <c r="N140" s="274">
        <f>COUNTIF($D$4:D140,D140)</f>
        <v>59</v>
      </c>
      <c r="U140" s="238" t="str">
        <f t="shared" si="17"/>
        <v>59 M</v>
      </c>
      <c r="V140" s="239" t="str">
        <f t="shared" si="18"/>
        <v>Nečas Josef</v>
      </c>
      <c r="W140" s="238">
        <f t="shared" si="19"/>
        <v>0</v>
      </c>
      <c r="X140" s="238">
        <f t="shared" si="20"/>
        <v>0</v>
      </c>
    </row>
    <row r="141" spans="1:24" ht="12.75" customHeight="1">
      <c r="A141" s="122">
        <v>138</v>
      </c>
      <c r="B141" s="204" t="str">
        <f>Startovka!G109</f>
        <v>Nečas Tomáš</v>
      </c>
      <c r="C141" s="209">
        <f>Startovka!H109</f>
        <v>1993</v>
      </c>
      <c r="D141" s="22" t="str">
        <f>Startovka!I109</f>
        <v>J</v>
      </c>
      <c r="E141" s="23" t="str">
        <f>Startovka!J109</f>
        <v>Šošůvka</v>
      </c>
      <c r="F141" s="126">
        <f>IF(COUNTIF(1!$G$5:$G$85,$B141)=0,0,VLOOKUP($B141,1!$G$5:$O$85,9,FALSE))</f>
        <v>0</v>
      </c>
      <c r="G141" s="127">
        <f>IF(COUNTIF(2!$G$5:$G$78,$B141)=0,0,VLOOKUP($B141,2!$G$5:$O$78,9,FALSE))</f>
        <v>0</v>
      </c>
      <c r="H141" s="133">
        <f>IF(COUNTIF(3!$G$5:$G$85,$B141)=0,0,VLOOKUP($B141,3!$G$5:$O$85,9,FALSE))</f>
        <v>0</v>
      </c>
      <c r="I141" s="205">
        <f>IF(COUNTIF(4!$G$5:$G$85,$B141)=0,0,VLOOKUP($B141,4!$G$5:$O$85,9,FALSE))</f>
        <v>0</v>
      </c>
      <c r="J141" s="205">
        <f>IF(COUNTIF(5!$G$5:$G$85,$B141)=0,0,VLOOKUP($B141,5!$G$5:$O$85,9,FALSE))</f>
        <v>0</v>
      </c>
      <c r="K141" s="132">
        <f>IF(COUNTIF(6!$G$5:$G$85,$B141)=0,0,VLOOKUP($B141,6!$G$5:$O$85,9,FALSE))</f>
        <v>0</v>
      </c>
      <c r="L141" s="118">
        <f t="shared" si="15"/>
        <v>0</v>
      </c>
      <c r="M141" s="248">
        <f t="shared" si="16"/>
        <v>0</v>
      </c>
      <c r="N141" s="274">
        <f>COUNTIF($D$4:D141,D141)</f>
        <v>13</v>
      </c>
      <c r="U141" s="238" t="str">
        <f t="shared" si="17"/>
        <v>13 J</v>
      </c>
      <c r="V141" s="239" t="str">
        <f t="shared" si="18"/>
        <v>Nečas Tomáš</v>
      </c>
      <c r="W141" s="238">
        <f t="shared" si="19"/>
        <v>0</v>
      </c>
      <c r="X141" s="238">
        <f t="shared" si="20"/>
        <v>0</v>
      </c>
    </row>
    <row r="142" spans="1:24" ht="12.75" customHeight="1">
      <c r="A142" s="122">
        <v>139</v>
      </c>
      <c r="B142" s="204" t="str">
        <f>Startovka!G111</f>
        <v>Němeček Jiří</v>
      </c>
      <c r="C142" s="209">
        <f>Startovka!H111</f>
        <v>1982</v>
      </c>
      <c r="D142" s="22" t="str">
        <f>Startovka!I111</f>
        <v>M</v>
      </c>
      <c r="E142" s="23" t="str">
        <f>Startovka!J111</f>
        <v>AHA Vyškov</v>
      </c>
      <c r="F142" s="126">
        <f>IF(COUNTIF(1!$G$5:$G$85,$B142)=0,0,VLOOKUP($B142,1!$G$5:$O$85,9,FALSE))</f>
        <v>0</v>
      </c>
      <c r="G142" s="127">
        <f>IF(COUNTIF(2!$G$5:$G$78,$B142)=0,0,VLOOKUP($B142,2!$G$5:$O$78,9,FALSE))</f>
        <v>0</v>
      </c>
      <c r="H142" s="133">
        <f>IF(COUNTIF(3!$G$5:$G$85,$B142)=0,0,VLOOKUP($B142,3!$G$5:$O$85,9,FALSE))</f>
        <v>0</v>
      </c>
      <c r="I142" s="205">
        <f>IF(COUNTIF(4!$G$5:$G$85,$B142)=0,0,VLOOKUP($B142,4!$G$5:$O$85,9,FALSE))</f>
        <v>0</v>
      </c>
      <c r="J142" s="205">
        <f>IF(COUNTIF(5!$G$5:$G$85,$B142)=0,0,VLOOKUP($B142,5!$G$5:$O$85,9,FALSE))</f>
        <v>0</v>
      </c>
      <c r="K142" s="132">
        <f>IF(COUNTIF(6!$G$5:$G$85,$B142)=0,0,VLOOKUP($B142,6!$G$5:$O$85,9,FALSE))</f>
        <v>0</v>
      </c>
      <c r="L142" s="118">
        <f t="shared" si="15"/>
        <v>0</v>
      </c>
      <c r="M142" s="248">
        <f t="shared" si="16"/>
        <v>0</v>
      </c>
      <c r="N142" s="274">
        <f>COUNTIF($D$4:D142,D142)</f>
        <v>60</v>
      </c>
      <c r="U142" s="238" t="str">
        <f t="shared" si="17"/>
        <v>60 M</v>
      </c>
      <c r="V142" s="239" t="str">
        <f t="shared" si="18"/>
        <v>Němeček Jiří</v>
      </c>
      <c r="W142" s="238">
        <f t="shared" si="19"/>
        <v>0</v>
      </c>
      <c r="X142" s="238">
        <f t="shared" si="20"/>
        <v>0</v>
      </c>
    </row>
    <row r="143" spans="1:24" ht="12.75" customHeight="1">
      <c r="A143" s="122">
        <v>140</v>
      </c>
      <c r="B143" s="204" t="str">
        <f>Startovka!G114</f>
        <v>Novotný Ondřej</v>
      </c>
      <c r="C143" s="209">
        <f>Startovka!H114</f>
        <v>1992</v>
      </c>
      <c r="D143" s="22" t="str">
        <f>Startovka!I114</f>
        <v>J</v>
      </c>
      <c r="E143" s="23" t="str">
        <f>Startovka!J114</f>
        <v>VSK UNI Brno</v>
      </c>
      <c r="F143" s="126">
        <f>IF(COUNTIF(1!$G$5:$G$85,$B143)=0,0,VLOOKUP($B143,1!$G$5:$O$85,9,FALSE))</f>
        <v>0</v>
      </c>
      <c r="G143" s="127">
        <f>IF(COUNTIF(2!$G$5:$G$78,$B143)=0,0,VLOOKUP($B143,2!$G$5:$O$78,9,FALSE))</f>
        <v>0</v>
      </c>
      <c r="H143" s="133">
        <f>IF(COUNTIF(3!$G$5:$G$85,$B143)=0,0,VLOOKUP($B143,3!$G$5:$O$85,9,FALSE))</f>
        <v>0</v>
      </c>
      <c r="I143" s="205">
        <f>IF(COUNTIF(4!$G$5:$G$85,$B143)=0,0,VLOOKUP($B143,4!$G$5:$O$85,9,FALSE))</f>
        <v>0</v>
      </c>
      <c r="J143" s="205">
        <f>IF(COUNTIF(5!$G$5:$G$85,$B143)=0,0,VLOOKUP($B143,5!$G$5:$O$85,9,FALSE))</f>
        <v>0</v>
      </c>
      <c r="K143" s="132">
        <f>IF(COUNTIF(6!$G$5:$G$85,$B143)=0,0,VLOOKUP($B143,6!$G$5:$O$85,9,FALSE))</f>
        <v>0</v>
      </c>
      <c r="L143" s="118">
        <f t="shared" si="15"/>
        <v>0</v>
      </c>
      <c r="M143" s="248">
        <f t="shared" si="16"/>
        <v>0</v>
      </c>
      <c r="N143" s="274">
        <f>COUNTIF($D$4:D143,D143)</f>
        <v>14</v>
      </c>
      <c r="U143" s="238" t="str">
        <f t="shared" si="17"/>
        <v>14 J</v>
      </c>
      <c r="V143" s="239" t="str">
        <f t="shared" si="18"/>
        <v>Novotný Ondřej</v>
      </c>
      <c r="W143" s="238">
        <f t="shared" si="19"/>
        <v>0</v>
      </c>
      <c r="X143" s="238">
        <f t="shared" si="20"/>
        <v>0</v>
      </c>
    </row>
    <row r="144" spans="1:24" ht="12.75" customHeight="1">
      <c r="A144" s="122">
        <v>141</v>
      </c>
      <c r="B144" s="204" t="str">
        <f>Startovka!G116</f>
        <v>Ohnoutek Robin</v>
      </c>
      <c r="C144" s="209">
        <f>Startovka!H116</f>
        <v>1984</v>
      </c>
      <c r="D144" s="22" t="str">
        <f>Startovka!I116</f>
        <v>M</v>
      </c>
      <c r="E144" s="23" t="str">
        <f>Startovka!J116</f>
        <v>Svitávka</v>
      </c>
      <c r="F144" s="126">
        <f>IF(COUNTIF(1!$G$5:$G$85,$B144)=0,0,VLOOKUP($B144,1!$G$5:$O$85,9,FALSE))</f>
        <v>0</v>
      </c>
      <c r="G144" s="127">
        <f>IF(COUNTIF(2!$G$5:$G$78,$B144)=0,0,VLOOKUP($B144,2!$G$5:$O$78,9,FALSE))</f>
        <v>0</v>
      </c>
      <c r="H144" s="133">
        <f>IF(COUNTIF(3!$G$5:$G$85,$B144)=0,0,VLOOKUP($B144,3!$G$5:$O$85,9,FALSE))</f>
        <v>0</v>
      </c>
      <c r="I144" s="205">
        <f>IF(COUNTIF(4!$G$5:$G$85,$B144)=0,0,VLOOKUP($B144,4!$G$5:$O$85,9,FALSE))</f>
        <v>0</v>
      </c>
      <c r="J144" s="205">
        <f>IF(COUNTIF(5!$G$5:$G$85,$B144)=0,0,VLOOKUP($B144,5!$G$5:$O$85,9,FALSE))</f>
        <v>0</v>
      </c>
      <c r="K144" s="132">
        <f>IF(COUNTIF(6!$G$5:$G$85,$B144)=0,0,VLOOKUP($B144,6!$G$5:$O$85,9,FALSE))</f>
        <v>0</v>
      </c>
      <c r="L144" s="118">
        <f t="shared" si="15"/>
        <v>0</v>
      </c>
      <c r="M144" s="248">
        <f t="shared" si="16"/>
        <v>0</v>
      </c>
      <c r="N144" s="274">
        <f>COUNTIF($D$4:D144,D144)</f>
        <v>61</v>
      </c>
      <c r="U144" s="238" t="str">
        <f t="shared" si="17"/>
        <v>61 M</v>
      </c>
      <c r="V144" s="239" t="str">
        <f t="shared" si="18"/>
        <v>Ohnoutek Robin</v>
      </c>
      <c r="W144" s="238">
        <f t="shared" si="19"/>
        <v>0</v>
      </c>
      <c r="X144" s="238">
        <f t="shared" si="20"/>
        <v>0</v>
      </c>
    </row>
    <row r="145" spans="1:24" ht="12.75" customHeight="1">
      <c r="A145" s="122">
        <v>142</v>
      </c>
      <c r="B145" s="204" t="str">
        <f>Startovka!G117</f>
        <v>Olejníček Lukáš</v>
      </c>
      <c r="C145" s="209">
        <f>Startovka!H117</f>
        <v>1988</v>
      </c>
      <c r="D145" s="22" t="str">
        <f>Startovka!I117</f>
        <v>M</v>
      </c>
      <c r="E145" s="23" t="str">
        <f>Startovka!J117</f>
        <v>Newline TEAM</v>
      </c>
      <c r="F145" s="126">
        <f>IF(COUNTIF(1!$G$5:$G$85,$B145)=0,0,VLOOKUP($B145,1!$G$5:$O$85,9,FALSE))</f>
        <v>0</v>
      </c>
      <c r="G145" s="127">
        <f>IF(COUNTIF(2!$G$5:$G$78,$B145)=0,0,VLOOKUP($B145,2!$G$5:$O$78,9,FALSE))</f>
        <v>0</v>
      </c>
      <c r="H145" s="133">
        <f>IF(COUNTIF(3!$G$5:$G$85,$B145)=0,0,VLOOKUP($B145,3!$G$5:$O$85,9,FALSE))</f>
        <v>0</v>
      </c>
      <c r="I145" s="205">
        <f>IF(COUNTIF(4!$G$5:$G$85,$B145)=0,0,VLOOKUP($B145,4!$G$5:$O$85,9,FALSE))</f>
        <v>0</v>
      </c>
      <c r="J145" s="205">
        <f>IF(COUNTIF(5!$G$5:$G$85,$B145)=0,0,VLOOKUP($B145,5!$G$5:$O$85,9,FALSE))</f>
        <v>0</v>
      </c>
      <c r="K145" s="132">
        <f>IF(COUNTIF(6!$G$5:$G$85,$B145)=0,0,VLOOKUP($B145,6!$G$5:$O$85,9,FALSE))</f>
        <v>0</v>
      </c>
      <c r="L145" s="118">
        <f t="shared" si="15"/>
        <v>0</v>
      </c>
      <c r="M145" s="248">
        <f t="shared" si="16"/>
        <v>0</v>
      </c>
      <c r="N145" s="274">
        <f>COUNTIF($D$4:D145,D145)</f>
        <v>62</v>
      </c>
      <c r="U145" s="238" t="str">
        <f t="shared" si="17"/>
        <v>62 M</v>
      </c>
      <c r="V145" s="239" t="str">
        <f t="shared" si="18"/>
        <v>Olejníček Lukáš</v>
      </c>
      <c r="W145" s="238">
        <f t="shared" si="19"/>
        <v>0</v>
      </c>
      <c r="X145" s="238">
        <f t="shared" si="20"/>
        <v>0</v>
      </c>
    </row>
    <row r="146" spans="1:24" ht="12.75" customHeight="1">
      <c r="A146" s="122">
        <v>143</v>
      </c>
      <c r="B146" s="204" t="str">
        <f>Startovka!G118</f>
        <v>Ondrušek Pavel</v>
      </c>
      <c r="C146" s="209">
        <f>Startovka!H118</f>
        <v>1989</v>
      </c>
      <c r="D146" s="22" t="str">
        <f>Startovka!I118</f>
        <v>M</v>
      </c>
      <c r="E146" s="23" t="str">
        <f>Startovka!J118</f>
        <v>Zetor Brno</v>
      </c>
      <c r="F146" s="126">
        <f>IF(COUNTIF(1!$G$5:$G$85,$B146)=0,0,VLOOKUP($B146,1!$G$5:$O$85,9,FALSE))</f>
        <v>0</v>
      </c>
      <c r="G146" s="127">
        <f>IF(COUNTIF(2!$G$5:$G$78,$B146)=0,0,VLOOKUP($B146,2!$G$5:$O$78,9,FALSE))</f>
        <v>0</v>
      </c>
      <c r="H146" s="133">
        <f>IF(COUNTIF(3!$G$5:$G$85,$B146)=0,0,VLOOKUP($B146,3!$G$5:$O$85,9,FALSE))</f>
        <v>0</v>
      </c>
      <c r="I146" s="205">
        <f>IF(COUNTIF(4!$G$5:$G$85,$B146)=0,0,VLOOKUP($B146,4!$G$5:$O$85,9,FALSE))</f>
        <v>0</v>
      </c>
      <c r="J146" s="205">
        <f>IF(COUNTIF(5!$G$5:$G$85,$B146)=0,0,VLOOKUP($B146,5!$G$5:$O$85,9,FALSE))</f>
        <v>0</v>
      </c>
      <c r="K146" s="132">
        <f>IF(COUNTIF(6!$G$5:$G$85,$B146)=0,0,VLOOKUP($B146,6!$G$5:$O$85,9,FALSE))</f>
        <v>0</v>
      </c>
      <c r="L146" s="118">
        <f t="shared" si="15"/>
        <v>0</v>
      </c>
      <c r="M146" s="248">
        <f t="shared" si="16"/>
        <v>0</v>
      </c>
      <c r="N146" s="274">
        <f>COUNTIF($D$4:D146,D146)</f>
        <v>63</v>
      </c>
      <c r="U146" s="238" t="str">
        <f t="shared" si="17"/>
        <v>63 M</v>
      </c>
      <c r="V146" s="239" t="str">
        <f t="shared" si="18"/>
        <v>Ondrušek Pavel</v>
      </c>
      <c r="W146" s="238">
        <f t="shared" si="19"/>
        <v>0</v>
      </c>
      <c r="X146" s="238">
        <f t="shared" si="20"/>
        <v>0</v>
      </c>
    </row>
    <row r="147" spans="1:24" ht="12.75" customHeight="1">
      <c r="A147" s="122">
        <v>144</v>
      </c>
      <c r="B147" s="204" t="str">
        <f>Startovka!G119</f>
        <v>Orálek Daniel</v>
      </c>
      <c r="C147" s="209">
        <f>Startovka!H119</f>
        <v>1970</v>
      </c>
      <c r="D147" s="22" t="str">
        <f>Startovka!I119</f>
        <v>MV1</v>
      </c>
      <c r="E147" s="23" t="str">
        <f>Startovka!J119</f>
        <v>AC Moravská Slávia Brno</v>
      </c>
      <c r="F147" s="126">
        <f>IF(COUNTIF(1!$G$5:$G$85,$B147)=0,0,VLOOKUP($B147,1!$G$5:$O$85,9,FALSE))</f>
        <v>0</v>
      </c>
      <c r="G147" s="127">
        <f>IF(COUNTIF(2!$G$5:$G$78,$B147)=0,0,VLOOKUP($B147,2!$G$5:$O$78,9,FALSE))</f>
        <v>0</v>
      </c>
      <c r="H147" s="133">
        <f>IF(COUNTIF(3!$G$5:$G$85,$B147)=0,0,VLOOKUP($B147,3!$G$5:$O$85,9,FALSE))</f>
        <v>0</v>
      </c>
      <c r="I147" s="205">
        <f>IF(COUNTIF(4!$G$5:$G$85,$B147)=0,0,VLOOKUP($B147,4!$G$5:$O$85,9,FALSE))</f>
        <v>0</v>
      </c>
      <c r="J147" s="205">
        <f>IF(COUNTIF(5!$G$5:$G$85,$B147)=0,0,VLOOKUP($B147,5!$G$5:$O$85,9,FALSE))</f>
        <v>0</v>
      </c>
      <c r="K147" s="132">
        <f>IF(COUNTIF(6!$G$5:$G$85,$B147)=0,0,VLOOKUP($B147,6!$G$5:$O$85,9,FALSE))</f>
        <v>0</v>
      </c>
      <c r="L147" s="118">
        <f t="shared" si="15"/>
        <v>0</v>
      </c>
      <c r="M147" s="248">
        <f t="shared" si="16"/>
        <v>0</v>
      </c>
      <c r="N147" s="274">
        <f>COUNTIF($D$4:D147,D147)</f>
        <v>39</v>
      </c>
      <c r="U147" s="238" t="str">
        <f t="shared" si="17"/>
        <v>39 MV1</v>
      </c>
      <c r="V147" s="239" t="str">
        <f t="shared" si="18"/>
        <v>Orálek Daniel</v>
      </c>
      <c r="W147" s="238">
        <f t="shared" si="19"/>
        <v>0</v>
      </c>
      <c r="X147" s="238">
        <f t="shared" si="20"/>
        <v>0</v>
      </c>
    </row>
    <row r="148" spans="1:24" ht="12.75" customHeight="1">
      <c r="A148" s="122">
        <v>145</v>
      </c>
      <c r="B148" s="204" t="str">
        <f>Startovka!G120</f>
        <v>Palán Petr</v>
      </c>
      <c r="C148" s="209">
        <f>Startovka!H120</f>
        <v>1983</v>
      </c>
      <c r="D148" s="22" t="str">
        <f>Startovka!I120</f>
        <v>M</v>
      </c>
      <c r="E148" s="23" t="str">
        <f>Startovka!J120</f>
        <v>Světlá</v>
      </c>
      <c r="F148" s="126">
        <f>IF(COUNTIF(1!$G$5:$G$85,$B148)=0,0,VLOOKUP($B148,1!$G$5:$O$85,9,FALSE))</f>
        <v>0</v>
      </c>
      <c r="G148" s="127">
        <f>IF(COUNTIF(2!$G$5:$G$78,$B148)=0,0,VLOOKUP($B148,2!$G$5:$O$78,9,FALSE))</f>
        <v>0</v>
      </c>
      <c r="H148" s="133">
        <f>IF(COUNTIF(3!$G$5:$G$85,$B148)=0,0,VLOOKUP($B148,3!$G$5:$O$85,9,FALSE))</f>
        <v>0</v>
      </c>
      <c r="I148" s="205">
        <f>IF(COUNTIF(4!$G$5:$G$85,$B148)=0,0,VLOOKUP($B148,4!$G$5:$O$85,9,FALSE))</f>
        <v>0</v>
      </c>
      <c r="J148" s="205">
        <f>IF(COUNTIF(5!$G$5:$G$85,$B148)=0,0,VLOOKUP($B148,5!$G$5:$O$85,9,FALSE))</f>
        <v>0</v>
      </c>
      <c r="K148" s="132">
        <f>IF(COUNTIF(6!$G$5:$G$85,$B148)=0,0,VLOOKUP($B148,6!$G$5:$O$85,9,FALSE))</f>
        <v>0</v>
      </c>
      <c r="L148" s="118">
        <f t="shared" si="15"/>
        <v>0</v>
      </c>
      <c r="M148" s="248">
        <f t="shared" si="16"/>
        <v>0</v>
      </c>
      <c r="N148" s="274">
        <f>COUNTIF($D$4:D148,D148)</f>
        <v>64</v>
      </c>
      <c r="U148" s="238" t="str">
        <f t="shared" si="17"/>
        <v>64 M</v>
      </c>
      <c r="V148" s="239" t="str">
        <f t="shared" si="18"/>
        <v>Palán Petr</v>
      </c>
      <c r="W148" s="238">
        <f t="shared" si="19"/>
        <v>0</v>
      </c>
      <c r="X148" s="238">
        <f t="shared" si="20"/>
        <v>0</v>
      </c>
    </row>
    <row r="149" spans="1:24" ht="12.75" customHeight="1">
      <c r="A149" s="122">
        <v>146</v>
      </c>
      <c r="B149" s="204" t="str">
        <f>Startovka!G121</f>
        <v>Parolek Aleš</v>
      </c>
      <c r="C149" s="209">
        <f>Startovka!H121</f>
        <v>1967</v>
      </c>
      <c r="D149" s="22" t="str">
        <f>Startovka!I121</f>
        <v>MV1</v>
      </c>
      <c r="E149" s="23" t="str">
        <f>Startovka!J121</f>
        <v>Boskovice</v>
      </c>
      <c r="F149" s="126">
        <f>IF(COUNTIF(1!$G$5:$G$85,$B149)=0,0,VLOOKUP($B149,1!$G$5:$O$85,9,FALSE))</f>
        <v>0</v>
      </c>
      <c r="G149" s="127">
        <f>IF(COUNTIF(2!$G$5:$G$78,$B149)=0,0,VLOOKUP($B149,2!$G$5:$O$78,9,FALSE))</f>
        <v>0</v>
      </c>
      <c r="H149" s="133">
        <f>IF(COUNTIF(3!$G$5:$G$85,$B149)=0,0,VLOOKUP($B149,3!$G$5:$O$85,9,FALSE))</f>
        <v>0</v>
      </c>
      <c r="I149" s="205">
        <f>IF(COUNTIF(4!$G$5:$G$85,$B149)=0,0,VLOOKUP($B149,4!$G$5:$O$85,9,FALSE))</f>
        <v>0</v>
      </c>
      <c r="J149" s="205">
        <f>IF(COUNTIF(5!$G$5:$G$85,$B149)=0,0,VLOOKUP($B149,5!$G$5:$O$85,9,FALSE))</f>
        <v>0</v>
      </c>
      <c r="K149" s="132">
        <f>IF(COUNTIF(6!$G$5:$G$85,$B149)=0,0,VLOOKUP($B149,6!$G$5:$O$85,9,FALSE))</f>
        <v>0</v>
      </c>
      <c r="L149" s="118">
        <f t="shared" si="15"/>
        <v>0</v>
      </c>
      <c r="M149" s="248">
        <f t="shared" si="16"/>
        <v>0</v>
      </c>
      <c r="N149" s="274">
        <f>COUNTIF($D$4:D149,D149)</f>
        <v>40</v>
      </c>
      <c r="U149" s="238" t="str">
        <f t="shared" si="17"/>
        <v>40 MV1</v>
      </c>
      <c r="V149" s="239" t="str">
        <f t="shared" si="18"/>
        <v>Parolek Aleš</v>
      </c>
      <c r="W149" s="238">
        <f t="shared" si="19"/>
        <v>0</v>
      </c>
      <c r="X149" s="238">
        <f t="shared" si="20"/>
        <v>0</v>
      </c>
    </row>
    <row r="150" spans="1:24" ht="12.75" customHeight="1">
      <c r="A150" s="122">
        <v>147</v>
      </c>
      <c r="B150" s="204" t="str">
        <f>Startovka!G123</f>
        <v>Peťovský Jan</v>
      </c>
      <c r="C150" s="209">
        <f>Startovka!H123</f>
        <v>1962</v>
      </c>
      <c r="D150" s="22" t="str">
        <f>Startovka!I123</f>
        <v>MV2</v>
      </c>
      <c r="E150" s="23" t="str">
        <f>Startovka!J123</f>
        <v>Sokol Blansko</v>
      </c>
      <c r="F150" s="126">
        <f>IF(COUNTIF(1!$G$5:$G$85,$B150)=0,0,VLOOKUP($B150,1!$G$5:$O$85,9,FALSE))</f>
        <v>0</v>
      </c>
      <c r="G150" s="127">
        <f>IF(COUNTIF(2!$G$5:$G$78,$B150)=0,0,VLOOKUP($B150,2!$G$5:$O$78,9,FALSE))</f>
        <v>0</v>
      </c>
      <c r="H150" s="133">
        <f>IF(COUNTIF(3!$G$5:$G$85,$B150)=0,0,VLOOKUP($B150,3!$G$5:$O$85,9,FALSE))</f>
        <v>0</v>
      </c>
      <c r="I150" s="205">
        <f>IF(COUNTIF(4!$G$5:$G$85,$B150)=0,0,VLOOKUP($B150,4!$G$5:$O$85,9,FALSE))</f>
        <v>0</v>
      </c>
      <c r="J150" s="205">
        <f>IF(COUNTIF(5!$G$5:$G$85,$B150)=0,0,VLOOKUP($B150,5!$G$5:$O$85,9,FALSE))</f>
        <v>0</v>
      </c>
      <c r="K150" s="132">
        <f>IF(COUNTIF(6!$G$5:$G$85,$B150)=0,0,VLOOKUP($B150,6!$G$5:$O$85,9,FALSE))</f>
        <v>0</v>
      </c>
      <c r="L150" s="118">
        <f t="shared" si="15"/>
        <v>0</v>
      </c>
      <c r="M150" s="248">
        <f t="shared" si="16"/>
        <v>0</v>
      </c>
      <c r="N150" s="274">
        <f>COUNTIF($D$4:D150,D150)</f>
        <v>19</v>
      </c>
      <c r="U150" s="238" t="str">
        <f t="shared" si="17"/>
        <v>19 MV2</v>
      </c>
      <c r="V150" s="239" t="str">
        <f t="shared" si="18"/>
        <v>Peťovský Jan</v>
      </c>
      <c r="W150" s="238">
        <f t="shared" si="19"/>
        <v>0</v>
      </c>
      <c r="X150" s="238">
        <f t="shared" si="20"/>
        <v>0</v>
      </c>
    </row>
    <row r="151" spans="1:24" ht="12.75" customHeight="1">
      <c r="A151" s="122">
        <v>148</v>
      </c>
      <c r="B151" s="204" t="str">
        <f>Startovka!G124</f>
        <v>Petrů Radim</v>
      </c>
      <c r="C151" s="209">
        <f>Startovka!H124</f>
        <v>1971</v>
      </c>
      <c r="D151" s="22" t="str">
        <f>Startovka!I124</f>
        <v>MV1</v>
      </c>
      <c r="E151" s="23" t="str">
        <f>Startovka!J124</f>
        <v>Boskovice</v>
      </c>
      <c r="F151" s="126">
        <f>IF(COUNTIF(1!$G$5:$G$85,$B151)=0,0,VLOOKUP($B151,1!$G$5:$O$85,9,FALSE))</f>
        <v>0</v>
      </c>
      <c r="G151" s="127">
        <f>IF(COUNTIF(2!$G$5:$G$78,$B151)=0,0,VLOOKUP($B151,2!$G$5:$O$78,9,FALSE))</f>
        <v>0</v>
      </c>
      <c r="H151" s="133">
        <f>IF(COUNTIF(3!$G$5:$G$85,$B151)=0,0,VLOOKUP($B151,3!$G$5:$O$85,9,FALSE))</f>
        <v>0</v>
      </c>
      <c r="I151" s="205">
        <f>IF(COUNTIF(4!$G$5:$G$85,$B151)=0,0,VLOOKUP($B151,4!$G$5:$O$85,9,FALSE))</f>
        <v>0</v>
      </c>
      <c r="J151" s="205">
        <f>IF(COUNTIF(5!$G$5:$G$85,$B151)=0,0,VLOOKUP($B151,5!$G$5:$O$85,9,FALSE))</f>
        <v>0</v>
      </c>
      <c r="K151" s="132">
        <f>IF(COUNTIF(6!$G$5:$G$85,$B151)=0,0,VLOOKUP($B151,6!$G$5:$O$85,9,FALSE))</f>
        <v>0</v>
      </c>
      <c r="L151" s="118">
        <f t="shared" si="15"/>
        <v>0</v>
      </c>
      <c r="M151" s="248">
        <f t="shared" si="16"/>
        <v>0</v>
      </c>
      <c r="N151" s="274">
        <f>COUNTIF($D$4:D151,D151)</f>
        <v>41</v>
      </c>
      <c r="U151" s="238" t="str">
        <f t="shared" si="17"/>
        <v>41 MV1</v>
      </c>
      <c r="V151" s="239" t="str">
        <f t="shared" si="18"/>
        <v>Petrů Radim</v>
      </c>
      <c r="W151" s="238">
        <f t="shared" si="19"/>
        <v>0</v>
      </c>
      <c r="X151" s="238">
        <f t="shared" si="20"/>
        <v>0</v>
      </c>
    </row>
    <row r="152" spans="1:24" ht="12.75" customHeight="1">
      <c r="A152" s="122">
        <v>149</v>
      </c>
      <c r="B152" s="204" t="str">
        <f>Startovka!G126</f>
        <v>Plhoň Patrik</v>
      </c>
      <c r="C152" s="209">
        <f>Startovka!H126</f>
        <v>1980</v>
      </c>
      <c r="D152" s="22" t="str">
        <f>Startovka!I126</f>
        <v>M</v>
      </c>
      <c r="E152" s="23" t="str">
        <f>Startovka!J126</f>
        <v>Loosers Blansko</v>
      </c>
      <c r="F152" s="126">
        <f>IF(COUNTIF(1!$G$5:$G$85,$B152)=0,0,VLOOKUP($B152,1!$G$5:$O$85,9,FALSE))</f>
        <v>0</v>
      </c>
      <c r="G152" s="127">
        <f>IF(COUNTIF(2!$G$5:$G$78,$B152)=0,0,VLOOKUP($B152,2!$G$5:$O$78,9,FALSE))</f>
        <v>0</v>
      </c>
      <c r="H152" s="133">
        <f>IF(COUNTIF(3!$G$5:$G$85,$B152)=0,0,VLOOKUP($B152,3!$G$5:$O$85,9,FALSE))</f>
        <v>0</v>
      </c>
      <c r="I152" s="205">
        <f>IF(COUNTIF(4!$G$5:$G$85,$B152)=0,0,VLOOKUP($B152,4!$G$5:$O$85,9,FALSE))</f>
        <v>0</v>
      </c>
      <c r="J152" s="205">
        <f>IF(COUNTIF(5!$G$5:$G$85,$B152)=0,0,VLOOKUP($B152,5!$G$5:$O$85,9,FALSE))</f>
        <v>0</v>
      </c>
      <c r="K152" s="132">
        <f>IF(COUNTIF(6!$G$5:$G$85,$B152)=0,0,VLOOKUP($B152,6!$G$5:$O$85,9,FALSE))</f>
        <v>0</v>
      </c>
      <c r="L152" s="118">
        <f t="shared" si="15"/>
        <v>0</v>
      </c>
      <c r="M152" s="248">
        <f t="shared" si="16"/>
        <v>0</v>
      </c>
      <c r="N152" s="274">
        <f>COUNTIF($D$4:D152,D152)</f>
        <v>65</v>
      </c>
      <c r="U152" s="238" t="str">
        <f t="shared" si="17"/>
        <v>65 M</v>
      </c>
      <c r="V152" s="239" t="str">
        <f t="shared" si="18"/>
        <v>Plhoň Patrik</v>
      </c>
      <c r="W152" s="238">
        <f t="shared" si="19"/>
        <v>0</v>
      </c>
      <c r="X152" s="238">
        <f t="shared" si="20"/>
        <v>0</v>
      </c>
    </row>
    <row r="153" spans="1:24" ht="12.75" customHeight="1">
      <c r="A153" s="122">
        <v>150</v>
      </c>
      <c r="B153" s="204" t="str">
        <f>Startovka!G128</f>
        <v>Pohanka Pavel</v>
      </c>
      <c r="C153" s="209">
        <f>Startovka!H128</f>
        <v>1973</v>
      </c>
      <c r="D153" s="22" t="str">
        <f>Startovka!I128</f>
        <v>MV1</v>
      </c>
      <c r="E153" s="23" t="str">
        <f>Startovka!J128</f>
        <v>Lotrando Brno</v>
      </c>
      <c r="F153" s="126">
        <f>IF(COUNTIF(1!$G$5:$G$85,$B153)=0,0,VLOOKUP($B153,1!$G$5:$O$85,9,FALSE))</f>
        <v>0</v>
      </c>
      <c r="G153" s="127">
        <f>IF(COUNTIF(2!$G$5:$G$78,$B153)=0,0,VLOOKUP($B153,2!$G$5:$O$78,9,FALSE))</f>
        <v>0</v>
      </c>
      <c r="H153" s="133">
        <f>IF(COUNTIF(3!$G$5:$G$85,$B153)=0,0,VLOOKUP($B153,3!$G$5:$O$85,9,FALSE))</f>
        <v>0</v>
      </c>
      <c r="I153" s="205">
        <f>IF(COUNTIF(4!$G$5:$G$85,$B153)=0,0,VLOOKUP($B153,4!$G$5:$O$85,9,FALSE))</f>
        <v>0</v>
      </c>
      <c r="J153" s="205">
        <f>IF(COUNTIF(5!$G$5:$G$85,$B153)=0,0,VLOOKUP($B153,5!$G$5:$O$85,9,FALSE))</f>
        <v>0</v>
      </c>
      <c r="K153" s="132">
        <f>IF(COUNTIF(6!$G$5:$G$85,$B153)=0,0,VLOOKUP($B153,6!$G$5:$O$85,9,FALSE))</f>
        <v>0</v>
      </c>
      <c r="L153" s="118">
        <f t="shared" si="15"/>
        <v>0</v>
      </c>
      <c r="M153" s="248">
        <f t="shared" si="16"/>
        <v>0</v>
      </c>
      <c r="N153" s="274">
        <f>COUNTIF($D$4:D153,D153)</f>
        <v>42</v>
      </c>
      <c r="U153" s="238" t="str">
        <f t="shared" si="17"/>
        <v>42 MV1</v>
      </c>
      <c r="V153" s="239" t="str">
        <f t="shared" si="18"/>
        <v>Pohanka Pavel</v>
      </c>
      <c r="W153" s="238">
        <f t="shared" si="19"/>
        <v>0</v>
      </c>
      <c r="X153" s="238">
        <f t="shared" si="20"/>
        <v>0</v>
      </c>
    </row>
    <row r="154" spans="1:24" ht="12.75" customHeight="1">
      <c r="A154" s="122">
        <v>151</v>
      </c>
      <c r="B154" s="204" t="str">
        <f>Startovka!G129</f>
        <v>Pospíchal Vladimír</v>
      </c>
      <c r="C154" s="209">
        <f>Startovka!H129</f>
        <v>1952</v>
      </c>
      <c r="D154" s="22" t="str">
        <f>Startovka!I129</f>
        <v>MV3</v>
      </c>
      <c r="E154" s="23" t="str">
        <f>Startovka!J129</f>
        <v>Ekol Team Brno</v>
      </c>
      <c r="F154" s="126">
        <f>IF(COUNTIF(1!$G$5:$G$85,$B154)=0,0,VLOOKUP($B154,1!$G$5:$O$85,9,FALSE))</f>
        <v>0</v>
      </c>
      <c r="G154" s="127">
        <f>IF(COUNTIF(2!$G$5:$G$78,$B154)=0,0,VLOOKUP($B154,2!$G$5:$O$78,9,FALSE))</f>
        <v>0</v>
      </c>
      <c r="H154" s="133">
        <f>IF(COUNTIF(3!$G$5:$G$85,$B154)=0,0,VLOOKUP($B154,3!$G$5:$O$85,9,FALSE))</f>
        <v>0</v>
      </c>
      <c r="I154" s="205">
        <f>IF(COUNTIF(4!$G$5:$G$85,$B154)=0,0,VLOOKUP($B154,4!$G$5:$O$85,9,FALSE))</f>
        <v>0</v>
      </c>
      <c r="J154" s="205">
        <f>IF(COUNTIF(5!$G$5:$G$85,$B154)=0,0,VLOOKUP($B154,5!$G$5:$O$85,9,FALSE))</f>
        <v>0</v>
      </c>
      <c r="K154" s="132">
        <f>IF(COUNTIF(6!$G$5:$G$85,$B154)=0,0,VLOOKUP($B154,6!$G$5:$O$85,9,FALSE))</f>
        <v>0</v>
      </c>
      <c r="L154" s="118">
        <f t="shared" si="15"/>
        <v>0</v>
      </c>
      <c r="M154" s="248">
        <f t="shared" si="16"/>
        <v>0</v>
      </c>
      <c r="N154" s="274">
        <f>COUNTIF($D$4:D154,D154)</f>
        <v>11</v>
      </c>
      <c r="U154" s="238" t="str">
        <f t="shared" si="17"/>
        <v>11 MV3</v>
      </c>
      <c r="V154" s="239" t="str">
        <f t="shared" si="18"/>
        <v>Pospíchal Vladimír</v>
      </c>
      <c r="W154" s="238">
        <f t="shared" si="19"/>
        <v>0</v>
      </c>
      <c r="X154" s="238">
        <f t="shared" si="20"/>
        <v>0</v>
      </c>
    </row>
    <row r="155" spans="1:24" ht="12.75" customHeight="1">
      <c r="A155" s="122">
        <v>152</v>
      </c>
      <c r="B155" s="204" t="str">
        <f>Startovka!G130</f>
        <v>Pospíchal Zbyněk</v>
      </c>
      <c r="C155" s="209">
        <f>Startovka!H130</f>
        <v>1986</v>
      </c>
      <c r="D155" s="22" t="str">
        <f>Startovka!I130</f>
        <v>M</v>
      </c>
      <c r="E155" s="23" t="str">
        <f>Startovka!J130</f>
        <v>Ekol Team Brno</v>
      </c>
      <c r="F155" s="126">
        <f>IF(COUNTIF(1!$G$5:$G$85,$B155)=0,0,VLOOKUP($B155,1!$G$5:$O$85,9,FALSE))</f>
        <v>0</v>
      </c>
      <c r="G155" s="127">
        <f>IF(COUNTIF(2!$G$5:$G$78,$B155)=0,0,VLOOKUP($B155,2!$G$5:$O$78,9,FALSE))</f>
        <v>0</v>
      </c>
      <c r="H155" s="133">
        <f>IF(COUNTIF(3!$G$5:$G$85,$B155)=0,0,VLOOKUP($B155,3!$G$5:$O$85,9,FALSE))</f>
        <v>0</v>
      </c>
      <c r="I155" s="205">
        <f>IF(COUNTIF(4!$G$5:$G$85,$B155)=0,0,VLOOKUP($B155,4!$G$5:$O$85,9,FALSE))</f>
        <v>0</v>
      </c>
      <c r="J155" s="205">
        <f>IF(COUNTIF(5!$G$5:$G$85,$B155)=0,0,VLOOKUP($B155,5!$G$5:$O$85,9,FALSE))</f>
        <v>0</v>
      </c>
      <c r="K155" s="132">
        <f>IF(COUNTIF(6!$G$5:$G$85,$B155)=0,0,VLOOKUP($B155,6!$G$5:$O$85,9,FALSE))</f>
        <v>0</v>
      </c>
      <c r="L155" s="118">
        <f t="shared" si="15"/>
        <v>0</v>
      </c>
      <c r="M155" s="248">
        <f t="shared" si="16"/>
        <v>0</v>
      </c>
      <c r="N155" s="274">
        <f>COUNTIF($D$4:D155,D155)</f>
        <v>66</v>
      </c>
      <c r="U155" s="238" t="str">
        <f t="shared" si="17"/>
        <v>66 M</v>
      </c>
      <c r="V155" s="239" t="str">
        <f t="shared" si="18"/>
        <v>Pospíchal Zbyněk</v>
      </c>
      <c r="W155" s="238">
        <f t="shared" si="19"/>
        <v>0</v>
      </c>
      <c r="X155" s="238">
        <f t="shared" si="20"/>
        <v>0</v>
      </c>
    </row>
    <row r="156" spans="1:24" ht="12.75" customHeight="1">
      <c r="A156" s="122">
        <v>153</v>
      </c>
      <c r="B156" s="204" t="str">
        <f>Startovka!G134</f>
        <v>Přikryl Petr</v>
      </c>
      <c r="C156" s="209">
        <f>Startovka!H134</f>
        <v>1967</v>
      </c>
      <c r="D156" s="22" t="str">
        <f>Startovka!I134</f>
        <v>MV1</v>
      </c>
      <c r="E156" s="23" t="str">
        <f>Startovka!J134</f>
        <v>KOB Moira Brno</v>
      </c>
      <c r="F156" s="126">
        <f>IF(COUNTIF(1!$G$5:$G$85,$B156)=0,0,VLOOKUP($B156,1!$G$5:$O$85,9,FALSE))</f>
        <v>0</v>
      </c>
      <c r="G156" s="127">
        <f>IF(COUNTIF(2!$G$5:$G$78,$B156)=0,0,VLOOKUP($B156,2!$G$5:$O$78,9,FALSE))</f>
        <v>0</v>
      </c>
      <c r="H156" s="133">
        <f>IF(COUNTIF(3!$G$5:$G$85,$B156)=0,0,VLOOKUP($B156,3!$G$5:$O$85,9,FALSE))</f>
        <v>0</v>
      </c>
      <c r="I156" s="205">
        <f>IF(COUNTIF(4!$G$5:$G$85,$B156)=0,0,VLOOKUP($B156,4!$G$5:$O$85,9,FALSE))</f>
        <v>0</v>
      </c>
      <c r="J156" s="205">
        <f>IF(COUNTIF(5!$G$5:$G$85,$B156)=0,0,VLOOKUP($B156,5!$G$5:$O$85,9,FALSE))</f>
        <v>0</v>
      </c>
      <c r="K156" s="132">
        <f>IF(COUNTIF(6!$G$5:$G$85,$B156)=0,0,VLOOKUP($B156,6!$G$5:$O$85,9,FALSE))</f>
        <v>0</v>
      </c>
      <c r="L156" s="118">
        <f t="shared" si="15"/>
        <v>0</v>
      </c>
      <c r="M156" s="248">
        <f t="shared" si="16"/>
        <v>0</v>
      </c>
      <c r="N156" s="274">
        <f>COUNTIF($D$4:D156,D156)</f>
        <v>43</v>
      </c>
      <c r="U156" s="238" t="str">
        <f t="shared" si="17"/>
        <v>43 MV1</v>
      </c>
      <c r="V156" s="239" t="str">
        <f t="shared" si="18"/>
        <v>Přikryl Petr</v>
      </c>
      <c r="W156" s="238">
        <f t="shared" si="19"/>
        <v>0</v>
      </c>
      <c r="X156" s="238">
        <f t="shared" si="20"/>
        <v>0</v>
      </c>
    </row>
    <row r="157" spans="1:24" ht="12.75" customHeight="1">
      <c r="A157" s="122">
        <v>154</v>
      </c>
      <c r="B157" s="204" t="str">
        <f>Startovka!G135</f>
        <v>Reich Martin</v>
      </c>
      <c r="C157" s="209">
        <f>Startovka!H135</f>
        <v>1977</v>
      </c>
      <c r="D157" s="22" t="str">
        <f>Startovka!I135</f>
        <v>M</v>
      </c>
      <c r="E157" s="23" t="str">
        <f>Startovka!J135</f>
        <v>TJ Sokol Černá Hora</v>
      </c>
      <c r="F157" s="126">
        <f>IF(COUNTIF(1!$G$5:$G$85,$B157)=0,0,VLOOKUP($B157,1!$G$5:$O$85,9,FALSE))</f>
        <v>0</v>
      </c>
      <c r="G157" s="127">
        <f>IF(COUNTIF(2!$G$5:$G$78,$B157)=0,0,VLOOKUP($B157,2!$G$5:$O$78,9,FALSE))</f>
        <v>0</v>
      </c>
      <c r="H157" s="133">
        <f>IF(COUNTIF(3!$G$5:$G$85,$B157)=0,0,VLOOKUP($B157,3!$G$5:$O$85,9,FALSE))</f>
        <v>0</v>
      </c>
      <c r="I157" s="205">
        <f>IF(COUNTIF(4!$G$5:$G$85,$B157)=0,0,VLOOKUP($B157,4!$G$5:$O$85,9,FALSE))</f>
        <v>0</v>
      </c>
      <c r="J157" s="205">
        <f>IF(COUNTIF(5!$G$5:$G$85,$B157)=0,0,VLOOKUP($B157,5!$G$5:$O$85,9,FALSE))</f>
        <v>0</v>
      </c>
      <c r="K157" s="132">
        <f>IF(COUNTIF(6!$G$5:$G$85,$B157)=0,0,VLOOKUP($B157,6!$G$5:$O$85,9,FALSE))</f>
        <v>0</v>
      </c>
      <c r="L157" s="118">
        <f t="shared" si="15"/>
        <v>0</v>
      </c>
      <c r="M157" s="248">
        <f t="shared" si="16"/>
        <v>0</v>
      </c>
      <c r="N157" s="274">
        <f>COUNTIF($D$4:D157,D157)</f>
        <v>67</v>
      </c>
      <c r="U157" s="238" t="str">
        <f t="shared" si="17"/>
        <v>67 M</v>
      </c>
      <c r="V157" s="239" t="str">
        <f t="shared" si="18"/>
        <v>Reich Martin</v>
      </c>
      <c r="W157" s="238">
        <f t="shared" si="19"/>
        <v>0</v>
      </c>
      <c r="X157" s="238">
        <f t="shared" si="20"/>
        <v>0</v>
      </c>
    </row>
    <row r="158" spans="1:24" ht="12.75" customHeight="1">
      <c r="A158" s="122">
        <v>155</v>
      </c>
      <c r="B158" s="204" t="str">
        <f>Startovka!G140</f>
        <v>Skyba Martin</v>
      </c>
      <c r="C158" s="209">
        <f>Startovka!H140</f>
        <v>1962</v>
      </c>
      <c r="D158" s="22" t="str">
        <f>Startovka!I140</f>
        <v>MV2</v>
      </c>
      <c r="E158" s="23" t="str">
        <f>Startovka!J140</f>
        <v>Dino Sport Ivančice</v>
      </c>
      <c r="F158" s="126">
        <f>IF(COUNTIF(1!$G$5:$G$85,$B158)=0,0,VLOOKUP($B158,1!$G$5:$O$85,9,FALSE))</f>
        <v>0</v>
      </c>
      <c r="G158" s="127">
        <f>IF(COUNTIF(2!$G$5:$G$78,$B158)=0,0,VLOOKUP($B158,2!$G$5:$O$78,9,FALSE))</f>
        <v>0</v>
      </c>
      <c r="H158" s="133">
        <f>IF(COUNTIF(3!$G$5:$G$85,$B158)=0,0,VLOOKUP($B158,3!$G$5:$O$85,9,FALSE))</f>
        <v>0</v>
      </c>
      <c r="I158" s="205">
        <f>IF(COUNTIF(4!$G$5:$G$85,$B158)=0,0,VLOOKUP($B158,4!$G$5:$O$85,9,FALSE))</f>
        <v>0</v>
      </c>
      <c r="J158" s="205">
        <f>IF(COUNTIF(5!$G$5:$G$85,$B158)=0,0,VLOOKUP($B158,5!$G$5:$O$85,9,FALSE))</f>
        <v>0</v>
      </c>
      <c r="K158" s="132">
        <f>IF(COUNTIF(6!$G$5:$G$85,$B158)=0,0,VLOOKUP($B158,6!$G$5:$O$85,9,FALSE))</f>
        <v>0</v>
      </c>
      <c r="L158" s="118">
        <f t="shared" si="15"/>
        <v>0</v>
      </c>
      <c r="M158" s="248">
        <f t="shared" si="16"/>
        <v>0</v>
      </c>
      <c r="N158" s="274">
        <f>COUNTIF($D$4:D158,D158)</f>
        <v>20</v>
      </c>
      <c r="U158" s="238" t="str">
        <f t="shared" si="17"/>
        <v>20 MV2</v>
      </c>
      <c r="V158" s="239" t="str">
        <f t="shared" si="18"/>
        <v>Skyba Martin</v>
      </c>
      <c r="W158" s="238">
        <f t="shared" si="19"/>
        <v>0</v>
      </c>
      <c r="X158" s="238">
        <f t="shared" si="20"/>
        <v>0</v>
      </c>
    </row>
    <row r="159" spans="1:24" ht="12.75" customHeight="1">
      <c r="A159" s="122">
        <v>156</v>
      </c>
      <c r="B159" s="204" t="str">
        <f>Startovka!G141</f>
        <v>Smetana Josef</v>
      </c>
      <c r="C159" s="209">
        <f>Startovka!H141</f>
        <v>1969</v>
      </c>
      <c r="D159" s="22" t="str">
        <f>Startovka!I141</f>
        <v>MV1</v>
      </c>
      <c r="E159" s="23" t="str">
        <f>Startovka!J141</f>
        <v>AUTO RZ Boskovice</v>
      </c>
      <c r="F159" s="126">
        <f>IF(COUNTIF(1!$G$5:$G$85,$B159)=0,0,VLOOKUP($B159,1!$G$5:$O$85,9,FALSE))</f>
        <v>0</v>
      </c>
      <c r="G159" s="127">
        <f>IF(COUNTIF(2!$G$5:$G$78,$B159)=0,0,VLOOKUP($B159,2!$G$5:$O$78,9,FALSE))</f>
        <v>0</v>
      </c>
      <c r="H159" s="133">
        <f>IF(COUNTIF(3!$G$5:$G$85,$B159)=0,0,VLOOKUP($B159,3!$G$5:$O$85,9,FALSE))</f>
        <v>0</v>
      </c>
      <c r="I159" s="205">
        <f>IF(COUNTIF(4!$G$5:$G$85,$B159)=0,0,VLOOKUP($B159,4!$G$5:$O$85,9,FALSE))</f>
        <v>0</v>
      </c>
      <c r="J159" s="205">
        <f>IF(COUNTIF(5!$G$5:$G$85,$B159)=0,0,VLOOKUP($B159,5!$G$5:$O$85,9,FALSE))</f>
        <v>0</v>
      </c>
      <c r="K159" s="132">
        <f>IF(COUNTIF(6!$G$5:$G$85,$B159)=0,0,VLOOKUP($B159,6!$G$5:$O$85,9,FALSE))</f>
        <v>0</v>
      </c>
      <c r="L159" s="118">
        <f t="shared" si="15"/>
        <v>0</v>
      </c>
      <c r="M159" s="248">
        <f t="shared" si="16"/>
        <v>0</v>
      </c>
      <c r="N159" s="274">
        <f>COUNTIF($D$4:D159,D159)</f>
        <v>44</v>
      </c>
      <c r="U159" s="238" t="str">
        <f t="shared" si="17"/>
        <v>44 MV1</v>
      </c>
      <c r="V159" s="239" t="str">
        <f t="shared" si="18"/>
        <v>Smetana Josef</v>
      </c>
      <c r="W159" s="238">
        <f t="shared" si="19"/>
        <v>0</v>
      </c>
      <c r="X159" s="238">
        <f t="shared" si="20"/>
        <v>0</v>
      </c>
    </row>
    <row r="160" spans="1:24" ht="12.75" customHeight="1">
      <c r="A160" s="122">
        <v>157</v>
      </c>
      <c r="B160" s="204" t="str">
        <f>Startovka!G142</f>
        <v>Smutný Zdeněk</v>
      </c>
      <c r="C160" s="209">
        <f>Startovka!H142</f>
        <v>1957</v>
      </c>
      <c r="D160" s="22" t="str">
        <f>Startovka!I142</f>
        <v>MV2</v>
      </c>
      <c r="E160" s="23" t="str">
        <f>Startovka!J142</f>
        <v>AHA Vyškov</v>
      </c>
      <c r="F160" s="126">
        <f>IF(COUNTIF(1!$G$5:$G$85,$B160)=0,0,VLOOKUP($B160,1!$G$5:$O$85,9,FALSE))</f>
        <v>0</v>
      </c>
      <c r="G160" s="127">
        <f>IF(COUNTIF(2!$G$5:$G$78,$B160)=0,0,VLOOKUP($B160,2!$G$5:$O$78,9,FALSE))</f>
        <v>0</v>
      </c>
      <c r="H160" s="133">
        <f>IF(COUNTIF(3!$G$5:$G$85,$B160)=0,0,VLOOKUP($B160,3!$G$5:$O$85,9,FALSE))</f>
        <v>48</v>
      </c>
      <c r="I160" s="205">
        <f>IF(COUNTIF(4!$G$5:$G$85,$B160)=0,0,VLOOKUP($B160,4!$G$5:$O$85,9,FALSE))</f>
        <v>0</v>
      </c>
      <c r="J160" s="205">
        <f>IF(COUNTIF(5!$G$5:$G$85,$B160)=0,0,VLOOKUP($B160,5!$G$5:$O$85,9,FALSE))</f>
        <v>0</v>
      </c>
      <c r="K160" s="132">
        <f>IF(COUNTIF(6!$G$5:$G$85,$B160)=0,0,VLOOKUP($B160,6!$G$5:$O$85,9,FALSE))</f>
        <v>0</v>
      </c>
      <c r="L160" s="118">
        <f t="shared" si="15"/>
        <v>48</v>
      </c>
      <c r="M160" s="248">
        <f t="shared" si="16"/>
        <v>1</v>
      </c>
      <c r="N160" s="274">
        <f>COUNTIF($D$4:D160,D160)</f>
        <v>21</v>
      </c>
      <c r="U160" s="238" t="str">
        <f t="shared" si="17"/>
        <v>21 MV2</v>
      </c>
      <c r="V160" s="239" t="str">
        <f t="shared" si="18"/>
        <v>Smutný Zdeněk</v>
      </c>
      <c r="W160" s="238">
        <f t="shared" si="19"/>
        <v>48</v>
      </c>
      <c r="X160" s="238">
        <f t="shared" si="20"/>
        <v>1</v>
      </c>
    </row>
    <row r="161" spans="1:24" ht="12.75" customHeight="1">
      <c r="A161" s="122">
        <v>158</v>
      </c>
      <c r="B161" s="204" t="str">
        <f>Startovka!G144</f>
        <v>Spáčil Leopold</v>
      </c>
      <c r="C161" s="209">
        <f>Startovka!H144</f>
        <v>1959</v>
      </c>
      <c r="D161" s="22" t="str">
        <f>Startovka!I144</f>
        <v>MV2</v>
      </c>
      <c r="E161" s="23" t="str">
        <f>Startovka!J144</f>
        <v>Moravec Sokol Benešov</v>
      </c>
      <c r="F161" s="126">
        <f>IF(COUNTIF(1!$G$5:$G$85,$B161)=0,0,VLOOKUP($B161,1!$G$5:$O$85,9,FALSE))</f>
        <v>0</v>
      </c>
      <c r="G161" s="127">
        <f>IF(COUNTIF(2!$G$5:$G$78,$B161)=0,0,VLOOKUP($B161,2!$G$5:$O$78,9,FALSE))</f>
        <v>0</v>
      </c>
      <c r="H161" s="133">
        <f>IF(COUNTIF(3!$G$5:$G$85,$B161)=0,0,VLOOKUP($B161,3!$G$5:$O$85,9,FALSE))</f>
        <v>0</v>
      </c>
      <c r="I161" s="205">
        <f>IF(COUNTIF(4!$G$5:$G$85,$B161)=0,0,VLOOKUP($B161,4!$G$5:$O$85,9,FALSE))</f>
        <v>0</v>
      </c>
      <c r="J161" s="205">
        <f>IF(COUNTIF(5!$G$5:$G$85,$B161)=0,0,VLOOKUP($B161,5!$G$5:$O$85,9,FALSE))</f>
        <v>0</v>
      </c>
      <c r="K161" s="132">
        <f>IF(COUNTIF(6!$G$5:$G$85,$B161)=0,0,VLOOKUP($B161,6!$G$5:$O$85,9,FALSE))</f>
        <v>0</v>
      </c>
      <c r="L161" s="118">
        <f t="shared" si="15"/>
        <v>0</v>
      </c>
      <c r="M161" s="248">
        <f t="shared" si="16"/>
        <v>0</v>
      </c>
      <c r="N161" s="274">
        <f>COUNTIF($D$4:D161,D161)</f>
        <v>22</v>
      </c>
      <c r="U161" s="238" t="str">
        <f t="shared" si="17"/>
        <v>22 MV2</v>
      </c>
      <c r="V161" s="239" t="str">
        <f t="shared" si="18"/>
        <v>Spáčil Leopold</v>
      </c>
      <c r="W161" s="238">
        <f t="shared" si="19"/>
        <v>0</v>
      </c>
      <c r="X161" s="238">
        <f t="shared" si="20"/>
        <v>0</v>
      </c>
    </row>
    <row r="162" spans="1:24" ht="12.75" customHeight="1">
      <c r="A162" s="122">
        <v>159</v>
      </c>
      <c r="B162" s="204" t="str">
        <f>Startovka!G147</f>
        <v>Stloukal Richard</v>
      </c>
      <c r="C162" s="209">
        <f>Startovka!H147</f>
        <v>2002</v>
      </c>
      <c r="D162" s="22" t="str">
        <f>Startovka!I147</f>
        <v>J</v>
      </c>
      <c r="E162" s="23" t="str">
        <f>Startovka!J147</f>
        <v>ACT Tiro Blansko</v>
      </c>
      <c r="F162" s="126">
        <f>IF(COUNTIF(1!$G$5:$G$85,$B162)=0,0,VLOOKUP($B162,1!$G$5:$O$85,9,FALSE))</f>
        <v>0</v>
      </c>
      <c r="G162" s="127">
        <f>IF(COUNTIF(2!$G$5:$G$78,$B162)=0,0,VLOOKUP($B162,2!$G$5:$O$78,9,FALSE))</f>
        <v>0</v>
      </c>
      <c r="H162" s="133">
        <f>IF(COUNTIF(3!$G$5:$G$85,$B162)=0,0,VLOOKUP($B162,3!$G$5:$O$85,9,FALSE))</f>
        <v>0</v>
      </c>
      <c r="I162" s="205">
        <f>IF(COUNTIF(4!$G$5:$G$85,$B162)=0,0,VLOOKUP($B162,4!$G$5:$O$85,9,FALSE))</f>
        <v>0</v>
      </c>
      <c r="J162" s="205">
        <f>IF(COUNTIF(5!$G$5:$G$85,$B162)=0,0,VLOOKUP($B162,5!$G$5:$O$85,9,FALSE))</f>
        <v>0</v>
      </c>
      <c r="K162" s="132">
        <f>IF(COUNTIF(6!$G$5:$G$85,$B162)=0,0,VLOOKUP($B162,6!$G$5:$O$85,9,FALSE))</f>
        <v>0</v>
      </c>
      <c r="L162" s="118">
        <f t="shared" si="15"/>
        <v>0</v>
      </c>
      <c r="M162" s="248">
        <f t="shared" si="16"/>
        <v>0</v>
      </c>
      <c r="N162" s="274">
        <f>COUNTIF($D$4:D162,D162)</f>
        <v>15</v>
      </c>
      <c r="U162" s="238" t="str">
        <f t="shared" si="17"/>
        <v>15 J</v>
      </c>
      <c r="V162" s="239" t="str">
        <f t="shared" si="18"/>
        <v>Stloukal Richard</v>
      </c>
      <c r="W162" s="238">
        <f t="shared" si="19"/>
        <v>0</v>
      </c>
      <c r="X162" s="238">
        <f t="shared" si="20"/>
        <v>0</v>
      </c>
    </row>
    <row r="163" spans="1:24" ht="12.75" customHeight="1">
      <c r="A163" s="122">
        <v>160</v>
      </c>
      <c r="B163" s="204" t="str">
        <f>Startovka!G148</f>
        <v>Stloukal Štěpán</v>
      </c>
      <c r="C163" s="209">
        <f>Startovka!H148</f>
        <v>2000</v>
      </c>
      <c r="D163" s="22" t="str">
        <f>Startovka!I148</f>
        <v>J</v>
      </c>
      <c r="E163" s="23" t="str">
        <f>Startovka!J148</f>
        <v>ACT Tiro Blansko</v>
      </c>
      <c r="F163" s="126">
        <f>IF(COUNTIF(1!$G$5:$G$85,$B163)=0,0,VLOOKUP($B163,1!$G$5:$O$85,9,FALSE))</f>
        <v>0</v>
      </c>
      <c r="G163" s="127">
        <f>IF(COUNTIF(2!$G$5:$G$78,$B163)=0,0,VLOOKUP($B163,2!$G$5:$O$78,9,FALSE))</f>
        <v>0</v>
      </c>
      <c r="H163" s="133">
        <f>IF(COUNTIF(3!$G$5:$G$85,$B163)=0,0,VLOOKUP($B163,3!$G$5:$O$85,9,FALSE))</f>
        <v>0</v>
      </c>
      <c r="I163" s="205">
        <f>IF(COUNTIF(4!$G$5:$G$85,$B163)=0,0,VLOOKUP($B163,4!$G$5:$O$85,9,FALSE))</f>
        <v>0</v>
      </c>
      <c r="J163" s="205">
        <f>IF(COUNTIF(5!$G$5:$G$85,$B163)=0,0,VLOOKUP($B163,5!$G$5:$O$85,9,FALSE))</f>
        <v>0</v>
      </c>
      <c r="K163" s="132">
        <f>IF(COUNTIF(6!$G$5:$G$85,$B163)=0,0,VLOOKUP($B163,6!$G$5:$O$85,9,FALSE))</f>
        <v>0</v>
      </c>
      <c r="L163" s="118">
        <f t="shared" si="15"/>
        <v>0</v>
      </c>
      <c r="M163" s="248">
        <f t="shared" si="16"/>
        <v>0</v>
      </c>
      <c r="N163" s="274">
        <f>COUNTIF($D$4:D163,D163)</f>
        <v>16</v>
      </c>
      <c r="U163" s="238" t="str">
        <f t="shared" si="17"/>
        <v>16 J</v>
      </c>
      <c r="V163" s="239" t="str">
        <f t="shared" si="18"/>
        <v>Stloukal Štěpán</v>
      </c>
      <c r="W163" s="238">
        <f t="shared" si="19"/>
        <v>0</v>
      </c>
      <c r="X163" s="238">
        <f t="shared" si="20"/>
        <v>0</v>
      </c>
    </row>
    <row r="164" spans="1:24" ht="12.75" customHeight="1">
      <c r="A164" s="122">
        <v>161</v>
      </c>
      <c r="B164" s="204" t="str">
        <f>Startovka!G150</f>
        <v>Suchý Libor</v>
      </c>
      <c r="C164" s="209">
        <f>Startovka!H150</f>
        <v>1973</v>
      </c>
      <c r="D164" s="22" t="str">
        <f>Startovka!I150</f>
        <v>MV1</v>
      </c>
      <c r="E164" s="23" t="str">
        <f>Startovka!J150</f>
        <v>Blansko</v>
      </c>
      <c r="F164" s="126">
        <f>IF(COUNTIF(1!$G$5:$G$85,$B164)=0,0,VLOOKUP($B164,1!$G$5:$O$85,9,FALSE))</f>
        <v>0</v>
      </c>
      <c r="G164" s="127">
        <f>IF(COUNTIF(2!$G$5:$G$78,$B164)=0,0,VLOOKUP($B164,2!$G$5:$O$78,9,FALSE))</f>
        <v>0</v>
      </c>
      <c r="H164" s="133">
        <f>IF(COUNTIF(3!$G$5:$G$85,$B164)=0,0,VLOOKUP($B164,3!$G$5:$O$85,9,FALSE))</f>
        <v>0</v>
      </c>
      <c r="I164" s="205">
        <f>IF(COUNTIF(4!$G$5:$G$85,$B164)=0,0,VLOOKUP($B164,4!$G$5:$O$85,9,FALSE))</f>
        <v>0</v>
      </c>
      <c r="J164" s="205">
        <f>IF(COUNTIF(5!$G$5:$G$85,$B164)=0,0,VLOOKUP($B164,5!$G$5:$O$85,9,FALSE))</f>
        <v>0</v>
      </c>
      <c r="K164" s="132">
        <f>IF(COUNTIF(6!$G$5:$G$85,$B164)=0,0,VLOOKUP($B164,6!$G$5:$O$85,9,FALSE))</f>
        <v>0</v>
      </c>
      <c r="L164" s="118">
        <f aca="true" t="shared" si="21" ref="L164:L192">LARGE(F164:K164,1)+LARGE(F164:K164,2)+LARGE(F164:K164,3)+LARGE(F164:K164,4)+LARGE(F164:K164,5)</f>
        <v>0</v>
      </c>
      <c r="M164" s="248">
        <f t="shared" si="16"/>
        <v>0</v>
      </c>
      <c r="N164" s="274">
        <f>COUNTIF($D$4:D164,D164)</f>
        <v>45</v>
      </c>
      <c r="U164" s="238" t="str">
        <f t="shared" si="17"/>
        <v>45 MV1</v>
      </c>
      <c r="V164" s="239" t="str">
        <f t="shared" si="18"/>
        <v>Suchý Libor</v>
      </c>
      <c r="W164" s="238">
        <f t="shared" si="19"/>
        <v>0</v>
      </c>
      <c r="X164" s="238">
        <f t="shared" si="20"/>
        <v>0</v>
      </c>
    </row>
    <row r="165" spans="1:24" ht="12.75" customHeight="1">
      <c r="A165" s="122">
        <v>162</v>
      </c>
      <c r="B165" s="204" t="str">
        <f>Startovka!G151</f>
        <v>Svoboda Leoš</v>
      </c>
      <c r="C165" s="209">
        <f>Startovka!H151</f>
        <v>1976</v>
      </c>
      <c r="D165" s="22" t="str">
        <f>Startovka!I151</f>
        <v>M</v>
      </c>
      <c r="E165" s="23" t="str">
        <f>Startovka!J151</f>
        <v>Osten Blansko</v>
      </c>
      <c r="F165" s="126">
        <f>IF(COUNTIF(1!$G$5:$G$85,$B165)=0,0,VLOOKUP($B165,1!$G$5:$O$85,9,FALSE))</f>
        <v>0</v>
      </c>
      <c r="G165" s="127">
        <f>IF(COUNTIF(2!$G$5:$G$78,$B165)=0,0,VLOOKUP($B165,2!$G$5:$O$78,9,FALSE))</f>
        <v>0</v>
      </c>
      <c r="H165" s="133">
        <f>IF(COUNTIF(3!$G$5:$G$85,$B165)=0,0,VLOOKUP($B165,3!$G$5:$O$85,9,FALSE))</f>
        <v>0</v>
      </c>
      <c r="I165" s="205">
        <f>IF(COUNTIF(4!$G$5:$G$85,$B165)=0,0,VLOOKUP($B165,4!$G$5:$O$85,9,FALSE))</f>
        <v>0</v>
      </c>
      <c r="J165" s="205">
        <f>IF(COUNTIF(5!$G$5:$G$85,$B165)=0,0,VLOOKUP($B165,5!$G$5:$O$85,9,FALSE))</f>
        <v>0</v>
      </c>
      <c r="K165" s="132">
        <f>IF(COUNTIF(6!$G$5:$G$85,$B165)=0,0,VLOOKUP($B165,6!$G$5:$O$85,9,FALSE))</f>
        <v>0</v>
      </c>
      <c r="L165" s="118">
        <f t="shared" si="21"/>
        <v>0</v>
      </c>
      <c r="M165" s="248">
        <f t="shared" si="16"/>
        <v>0</v>
      </c>
      <c r="N165" s="274">
        <f>COUNTIF($D$4:D165,D165)</f>
        <v>68</v>
      </c>
      <c r="U165" s="238" t="str">
        <f t="shared" si="17"/>
        <v>68 M</v>
      </c>
      <c r="V165" s="239" t="str">
        <f t="shared" si="18"/>
        <v>Svoboda Leoš</v>
      </c>
      <c r="W165" s="238">
        <f t="shared" si="19"/>
        <v>0</v>
      </c>
      <c r="X165" s="238">
        <f t="shared" si="20"/>
        <v>0</v>
      </c>
    </row>
    <row r="166" spans="1:24" ht="12.75" customHeight="1">
      <c r="A166" s="122">
        <v>163</v>
      </c>
      <c r="B166" s="204" t="str">
        <f>Startovka!G153</f>
        <v>Šafář Milan</v>
      </c>
      <c r="C166" s="209">
        <f>Startovka!H153</f>
        <v>1962</v>
      </c>
      <c r="D166" s="22" t="str">
        <f>Startovka!I153</f>
        <v>MV2</v>
      </c>
      <c r="E166" s="23" t="str">
        <f>Startovka!J153</f>
        <v>Moravec Sokol Benešov</v>
      </c>
      <c r="F166" s="126">
        <f>IF(COUNTIF(1!$G$5:$G$85,$B166)=0,0,VLOOKUP($B166,1!$G$5:$O$85,9,FALSE))</f>
        <v>0</v>
      </c>
      <c r="G166" s="127">
        <f>IF(COUNTIF(2!$G$5:$G$78,$B166)=0,0,VLOOKUP($B166,2!$G$5:$O$78,9,FALSE))</f>
        <v>0</v>
      </c>
      <c r="H166" s="133">
        <f>IF(COUNTIF(3!$G$5:$G$85,$B166)=0,0,VLOOKUP($B166,3!$G$5:$O$85,9,FALSE))</f>
        <v>0</v>
      </c>
      <c r="I166" s="205">
        <f>IF(COUNTIF(4!$G$5:$G$85,$B166)=0,0,VLOOKUP($B166,4!$G$5:$O$85,9,FALSE))</f>
        <v>0</v>
      </c>
      <c r="J166" s="205">
        <f>IF(COUNTIF(5!$G$5:$G$85,$B166)=0,0,VLOOKUP($B166,5!$G$5:$O$85,9,FALSE))</f>
        <v>0</v>
      </c>
      <c r="K166" s="132">
        <f>IF(COUNTIF(6!$G$5:$G$85,$B166)=0,0,VLOOKUP($B166,6!$G$5:$O$85,9,FALSE))</f>
        <v>0</v>
      </c>
      <c r="L166" s="118">
        <f t="shared" si="21"/>
        <v>0</v>
      </c>
      <c r="M166" s="248">
        <f t="shared" si="16"/>
        <v>0</v>
      </c>
      <c r="N166" s="274">
        <f>COUNTIF($D$4:D166,D166)</f>
        <v>23</v>
      </c>
      <c r="U166" s="238" t="str">
        <f t="shared" si="17"/>
        <v>23 MV2</v>
      </c>
      <c r="V166" s="239" t="str">
        <f t="shared" si="18"/>
        <v>Šafář Milan</v>
      </c>
      <c r="W166" s="238">
        <f t="shared" si="19"/>
        <v>0</v>
      </c>
      <c r="X166" s="238">
        <f t="shared" si="20"/>
        <v>0</v>
      </c>
    </row>
    <row r="167" spans="1:24" ht="12.75" customHeight="1">
      <c r="A167" s="122">
        <v>164</v>
      </c>
      <c r="B167" s="204" t="str">
        <f>Startovka!G155</f>
        <v>Šebánek Petr</v>
      </c>
      <c r="C167" s="209">
        <f>Startovka!H155</f>
        <v>1976</v>
      </c>
      <c r="D167" s="22" t="str">
        <f>Startovka!I155</f>
        <v>M</v>
      </c>
      <c r="E167" s="23" t="str">
        <f>Startovka!J155</f>
        <v>Rájec</v>
      </c>
      <c r="F167" s="126">
        <f>IF(COUNTIF(1!$G$5:$G$85,$B167)=0,0,VLOOKUP($B167,1!$G$5:$O$85,9,FALSE))</f>
        <v>0</v>
      </c>
      <c r="G167" s="127">
        <f>IF(COUNTIF(2!$G$5:$G$78,$B167)=0,0,VLOOKUP($B167,2!$G$5:$O$78,9,FALSE))</f>
        <v>0</v>
      </c>
      <c r="H167" s="133">
        <f>IF(COUNTIF(3!$G$5:$G$85,$B167)=0,0,VLOOKUP($B167,3!$G$5:$O$85,9,FALSE))</f>
        <v>0</v>
      </c>
      <c r="I167" s="205">
        <f>IF(COUNTIF(4!$G$5:$G$85,$B167)=0,0,VLOOKUP($B167,4!$G$5:$O$85,9,FALSE))</f>
        <v>0</v>
      </c>
      <c r="J167" s="205">
        <f>IF(COUNTIF(5!$G$5:$G$85,$B167)=0,0,VLOOKUP($B167,5!$G$5:$O$85,9,FALSE))</f>
        <v>0</v>
      </c>
      <c r="K167" s="132">
        <f>IF(COUNTIF(6!$G$5:$G$85,$B167)=0,0,VLOOKUP($B167,6!$G$5:$O$85,9,FALSE))</f>
        <v>0</v>
      </c>
      <c r="L167" s="118">
        <f t="shared" si="21"/>
        <v>0</v>
      </c>
      <c r="M167" s="248">
        <f t="shared" si="16"/>
        <v>0</v>
      </c>
      <c r="N167" s="274">
        <f>COUNTIF($D$4:D167,D167)</f>
        <v>69</v>
      </c>
      <c r="U167" s="238" t="str">
        <f t="shared" si="17"/>
        <v>69 M</v>
      </c>
      <c r="V167" s="239" t="str">
        <f t="shared" si="18"/>
        <v>Šebánek Petr</v>
      </c>
      <c r="W167" s="238">
        <f t="shared" si="19"/>
        <v>0</v>
      </c>
      <c r="X167" s="238">
        <f t="shared" si="20"/>
        <v>0</v>
      </c>
    </row>
    <row r="168" spans="1:24" ht="12.75" customHeight="1">
      <c r="A168" s="122">
        <v>165</v>
      </c>
      <c r="B168" s="204" t="str">
        <f>Startovka!G156</f>
        <v>Šebela Václav</v>
      </c>
      <c r="C168" s="209">
        <f>Startovka!H156</f>
        <v>1966</v>
      </c>
      <c r="D168" s="22" t="str">
        <f>Startovka!I156</f>
        <v>MV1</v>
      </c>
      <c r="E168" s="23" t="str">
        <f>Startovka!J156</f>
        <v>Blansko</v>
      </c>
      <c r="F168" s="126">
        <f>IF(COUNTIF(1!$G$5:$G$85,$B168)=0,0,VLOOKUP($B168,1!$G$5:$O$85,9,FALSE))</f>
        <v>0</v>
      </c>
      <c r="G168" s="127">
        <f>IF(COUNTIF(2!$G$5:$G$78,$B168)=0,0,VLOOKUP($B168,2!$G$5:$O$78,9,FALSE))</f>
        <v>0</v>
      </c>
      <c r="H168" s="133">
        <f>IF(COUNTIF(3!$G$5:$G$85,$B168)=0,0,VLOOKUP($B168,3!$G$5:$O$85,9,FALSE))</f>
        <v>0</v>
      </c>
      <c r="I168" s="205">
        <f>IF(COUNTIF(4!$G$5:$G$85,$B168)=0,0,VLOOKUP($B168,4!$G$5:$O$85,9,FALSE))</f>
        <v>0</v>
      </c>
      <c r="J168" s="205">
        <f>IF(COUNTIF(5!$G$5:$G$85,$B168)=0,0,VLOOKUP($B168,5!$G$5:$O$85,9,FALSE))</f>
        <v>0</v>
      </c>
      <c r="K168" s="132">
        <f>IF(COUNTIF(6!$G$5:$G$85,$B168)=0,0,VLOOKUP($B168,6!$G$5:$O$85,9,FALSE))</f>
        <v>0</v>
      </c>
      <c r="L168" s="118">
        <f t="shared" si="21"/>
        <v>0</v>
      </c>
      <c r="M168" s="248">
        <f t="shared" si="16"/>
        <v>0</v>
      </c>
      <c r="N168" s="274">
        <f>COUNTIF($D$4:D168,D168)</f>
        <v>46</v>
      </c>
      <c r="U168" s="238" t="str">
        <f t="shared" si="17"/>
        <v>46 MV1</v>
      </c>
      <c r="V168" s="239" t="str">
        <f t="shared" si="18"/>
        <v>Šebela Václav</v>
      </c>
      <c r="W168" s="238">
        <f t="shared" si="19"/>
        <v>0</v>
      </c>
      <c r="X168" s="238">
        <f t="shared" si="20"/>
        <v>0</v>
      </c>
    </row>
    <row r="169" spans="1:24" ht="12.75" customHeight="1">
      <c r="A169" s="122">
        <v>166</v>
      </c>
      <c r="B169" s="204" t="str">
        <f>Startovka!G157</f>
        <v>Šenkýř Jiří</v>
      </c>
      <c r="C169" s="209">
        <f>Startovka!H157</f>
        <v>1981</v>
      </c>
      <c r="D169" s="22" t="str">
        <f>Startovka!I157</f>
        <v>M</v>
      </c>
      <c r="E169" s="23" t="str">
        <f>Startovka!J157</f>
        <v>Olešnice</v>
      </c>
      <c r="F169" s="126">
        <f>IF(COUNTIF(1!$G$5:$G$85,$B169)=0,0,VLOOKUP($B169,1!$G$5:$O$85,9,FALSE))</f>
        <v>0</v>
      </c>
      <c r="G169" s="127">
        <f>IF(COUNTIF(2!$G$5:$G$78,$B169)=0,0,VLOOKUP($B169,2!$G$5:$O$78,9,FALSE))</f>
        <v>0</v>
      </c>
      <c r="H169" s="133">
        <f>IF(COUNTIF(3!$G$5:$G$85,$B169)=0,0,VLOOKUP($B169,3!$G$5:$O$85,9,FALSE))</f>
        <v>0</v>
      </c>
      <c r="I169" s="205">
        <f>IF(COUNTIF(4!$G$5:$G$85,$B169)=0,0,VLOOKUP($B169,4!$G$5:$O$85,9,FALSE))</f>
        <v>0</v>
      </c>
      <c r="J169" s="205">
        <f>IF(COUNTIF(5!$G$5:$G$85,$B169)=0,0,VLOOKUP($B169,5!$G$5:$O$85,9,FALSE))</f>
        <v>0</v>
      </c>
      <c r="K169" s="132">
        <f>IF(COUNTIF(6!$G$5:$G$85,$B169)=0,0,VLOOKUP($B169,6!$G$5:$O$85,9,FALSE))</f>
        <v>0</v>
      </c>
      <c r="L169" s="118">
        <f t="shared" si="21"/>
        <v>0</v>
      </c>
      <c r="M169" s="248">
        <f t="shared" si="16"/>
        <v>0</v>
      </c>
      <c r="N169" s="274">
        <f>COUNTIF($D$4:D169,D169)</f>
        <v>70</v>
      </c>
      <c r="U169" s="238" t="str">
        <f t="shared" si="17"/>
        <v>70 M</v>
      </c>
      <c r="V169" s="239" t="str">
        <f t="shared" si="18"/>
        <v>Šenkýř Jiří</v>
      </c>
      <c r="W169" s="238">
        <f t="shared" si="19"/>
        <v>0</v>
      </c>
      <c r="X169" s="238">
        <f t="shared" si="20"/>
        <v>0</v>
      </c>
    </row>
    <row r="170" spans="1:24" ht="12.75" customHeight="1">
      <c r="A170" s="122">
        <v>167</v>
      </c>
      <c r="B170" s="204" t="str">
        <f>Startovka!G158</f>
        <v>Šesták Jakub</v>
      </c>
      <c r="C170" s="209">
        <f>Startovka!H158</f>
        <v>1990</v>
      </c>
      <c r="D170" s="22" t="str">
        <f>Startovka!I158</f>
        <v>M</v>
      </c>
      <c r="E170" s="23" t="str">
        <f>Startovka!J158</f>
        <v>Blansko</v>
      </c>
      <c r="F170" s="126">
        <f>IF(COUNTIF(1!$G$5:$G$85,$B170)=0,0,VLOOKUP($B170,1!$G$5:$O$85,9,FALSE))</f>
        <v>0</v>
      </c>
      <c r="G170" s="127">
        <f>IF(COUNTIF(2!$G$5:$G$78,$B170)=0,0,VLOOKUP($B170,2!$G$5:$O$78,9,FALSE))</f>
        <v>0</v>
      </c>
      <c r="H170" s="133">
        <f>IF(COUNTIF(3!$G$5:$G$85,$B170)=0,0,VLOOKUP($B170,3!$G$5:$O$85,9,FALSE))</f>
        <v>0</v>
      </c>
      <c r="I170" s="205">
        <f>IF(COUNTIF(4!$G$5:$G$85,$B170)=0,0,VLOOKUP($B170,4!$G$5:$O$85,9,FALSE))</f>
        <v>0</v>
      </c>
      <c r="J170" s="205">
        <f>IF(COUNTIF(5!$G$5:$G$85,$B170)=0,0,VLOOKUP($B170,5!$G$5:$O$85,9,FALSE))</f>
        <v>0</v>
      </c>
      <c r="K170" s="132">
        <f>IF(COUNTIF(6!$G$5:$G$85,$B170)=0,0,VLOOKUP($B170,6!$G$5:$O$85,9,FALSE))</f>
        <v>0</v>
      </c>
      <c r="L170" s="118">
        <f t="shared" si="21"/>
        <v>0</v>
      </c>
      <c r="M170" s="248">
        <f t="shared" si="16"/>
        <v>0</v>
      </c>
      <c r="N170" s="274">
        <f>COUNTIF($D$4:D170,D170)</f>
        <v>71</v>
      </c>
      <c r="U170" s="238" t="str">
        <f t="shared" si="17"/>
        <v>71 M</v>
      </c>
      <c r="V170" s="239" t="str">
        <f t="shared" si="18"/>
        <v>Šesták Jakub</v>
      </c>
      <c r="W170" s="238">
        <f t="shared" si="19"/>
        <v>0</v>
      </c>
      <c r="X170" s="238">
        <f t="shared" si="20"/>
        <v>0</v>
      </c>
    </row>
    <row r="171" spans="1:24" ht="12.75" customHeight="1">
      <c r="A171" s="122">
        <v>168</v>
      </c>
      <c r="B171" s="204" t="str">
        <f>Startovka!G159</f>
        <v>Ševčík Petr</v>
      </c>
      <c r="C171" s="209">
        <f>Startovka!H159</f>
        <v>1989</v>
      </c>
      <c r="D171" s="22" t="str">
        <f>Startovka!I159</f>
        <v>M</v>
      </c>
      <c r="E171" s="23" t="str">
        <f>Startovka!J159</f>
        <v>Jedovnice</v>
      </c>
      <c r="F171" s="126">
        <f>IF(COUNTIF(1!$G$5:$G$85,$B171)=0,0,VLOOKUP($B171,1!$G$5:$O$85,9,FALSE))</f>
        <v>0</v>
      </c>
      <c r="G171" s="127">
        <f>IF(COUNTIF(2!$G$5:$G$78,$B171)=0,0,VLOOKUP($B171,2!$G$5:$O$78,9,FALSE))</f>
        <v>0</v>
      </c>
      <c r="H171" s="133">
        <f>IF(COUNTIF(3!$G$5:$G$85,$B171)=0,0,VLOOKUP($B171,3!$G$5:$O$85,9,FALSE))</f>
        <v>0</v>
      </c>
      <c r="I171" s="205">
        <f>IF(COUNTIF(4!$G$5:$G$85,$B171)=0,0,VLOOKUP($B171,4!$G$5:$O$85,9,FALSE))</f>
        <v>0</v>
      </c>
      <c r="J171" s="205">
        <f>IF(COUNTIF(5!$G$5:$G$85,$B171)=0,0,VLOOKUP($B171,5!$G$5:$O$85,9,FALSE))</f>
        <v>0</v>
      </c>
      <c r="K171" s="132">
        <f>IF(COUNTIF(6!$G$5:$G$85,$B171)=0,0,VLOOKUP($B171,6!$G$5:$O$85,9,FALSE))</f>
        <v>0</v>
      </c>
      <c r="L171" s="118">
        <f t="shared" si="21"/>
        <v>0</v>
      </c>
      <c r="M171" s="248">
        <f t="shared" si="16"/>
        <v>0</v>
      </c>
      <c r="N171" s="274">
        <f>COUNTIF($D$4:D171,D171)</f>
        <v>72</v>
      </c>
      <c r="U171" s="238" t="str">
        <f t="shared" si="17"/>
        <v>72 M</v>
      </c>
      <c r="V171" s="239" t="str">
        <f t="shared" si="18"/>
        <v>Ševčík Petr</v>
      </c>
      <c r="W171" s="238">
        <f t="shared" si="19"/>
        <v>0</v>
      </c>
      <c r="X171" s="238">
        <f t="shared" si="20"/>
        <v>0</v>
      </c>
    </row>
    <row r="172" spans="1:24" ht="12.75" customHeight="1">
      <c r="A172" s="122">
        <v>169</v>
      </c>
      <c r="B172" s="204" t="str">
        <f>Startovka!G160</f>
        <v>Šindelka Antonín</v>
      </c>
      <c r="C172" s="209">
        <f>Startovka!H160</f>
        <v>1972</v>
      </c>
      <c r="D172" s="22" t="str">
        <f>Startovka!I160</f>
        <v>MV1</v>
      </c>
      <c r="E172" s="23" t="str">
        <f>Startovka!J160</f>
        <v>Radio Klub Blansko</v>
      </c>
      <c r="F172" s="126">
        <f>IF(COUNTIF(1!$G$5:$G$85,$B172)=0,0,VLOOKUP($B172,1!$G$5:$O$85,9,FALSE))</f>
        <v>0</v>
      </c>
      <c r="G172" s="127">
        <f>IF(COUNTIF(2!$G$5:$G$78,$B172)=0,0,VLOOKUP($B172,2!$G$5:$O$78,9,FALSE))</f>
        <v>0</v>
      </c>
      <c r="H172" s="133">
        <f>IF(COUNTIF(3!$G$5:$G$85,$B172)=0,0,VLOOKUP($B172,3!$G$5:$O$85,9,FALSE))</f>
        <v>0</v>
      </c>
      <c r="I172" s="205">
        <f>IF(COUNTIF(4!$G$5:$G$85,$B172)=0,0,VLOOKUP($B172,4!$G$5:$O$85,9,FALSE))</f>
        <v>0</v>
      </c>
      <c r="J172" s="205">
        <f>IF(COUNTIF(5!$G$5:$G$85,$B172)=0,0,VLOOKUP($B172,5!$G$5:$O$85,9,FALSE))</f>
        <v>0</v>
      </c>
      <c r="K172" s="132">
        <f>IF(COUNTIF(6!$G$5:$G$85,$B172)=0,0,VLOOKUP($B172,6!$G$5:$O$85,9,FALSE))</f>
        <v>0</v>
      </c>
      <c r="L172" s="118">
        <f t="shared" si="21"/>
        <v>0</v>
      </c>
      <c r="M172" s="248">
        <f t="shared" si="16"/>
        <v>0</v>
      </c>
      <c r="N172" s="274">
        <f>COUNTIF($D$4:D172,D172)</f>
        <v>47</v>
      </c>
      <c r="U172" s="238" t="str">
        <f t="shared" si="17"/>
        <v>47 MV1</v>
      </c>
      <c r="V172" s="239" t="str">
        <f t="shared" si="18"/>
        <v>Šindelka Antonín</v>
      </c>
      <c r="W172" s="238">
        <f t="shared" si="19"/>
        <v>0</v>
      </c>
      <c r="X172" s="238">
        <f t="shared" si="20"/>
        <v>0</v>
      </c>
    </row>
    <row r="173" spans="1:24" ht="12.75" customHeight="1">
      <c r="A173" s="122">
        <v>170</v>
      </c>
      <c r="B173" s="204" t="str">
        <f>Startovka!G163</f>
        <v>Štrajt Jiří</v>
      </c>
      <c r="C173" s="209">
        <f>Startovka!H163</f>
        <v>1944</v>
      </c>
      <c r="D173" s="22" t="str">
        <f>Startovka!I163</f>
        <v>MV3</v>
      </c>
      <c r="E173" s="23" t="str">
        <f>Startovka!J163</f>
        <v>Rájec-Jestřebí</v>
      </c>
      <c r="F173" s="126">
        <f>IF(COUNTIF(1!$G$5:$G$85,$B173)=0,0,VLOOKUP($B173,1!$G$5:$O$85,9,FALSE))</f>
        <v>0</v>
      </c>
      <c r="G173" s="127">
        <f>IF(COUNTIF(2!$G$5:$G$78,$B173)=0,0,VLOOKUP($B173,2!$G$5:$O$78,9,FALSE))</f>
        <v>0</v>
      </c>
      <c r="H173" s="133">
        <f>IF(COUNTIF(3!$G$5:$G$85,$B173)=0,0,VLOOKUP($B173,3!$G$5:$O$85,9,FALSE))</f>
        <v>27</v>
      </c>
      <c r="I173" s="205">
        <f>IF(COUNTIF(4!$G$5:$G$85,$B173)=0,0,VLOOKUP($B173,4!$G$5:$O$85,9,FALSE))</f>
        <v>0</v>
      </c>
      <c r="J173" s="205">
        <f>IF(COUNTIF(5!$G$5:$G$85,$B173)=0,0,VLOOKUP($B173,5!$G$5:$O$85,9,FALSE))</f>
        <v>0</v>
      </c>
      <c r="K173" s="132">
        <f>IF(COUNTIF(6!$G$5:$G$85,$B173)=0,0,VLOOKUP($B173,6!$G$5:$O$85,9,FALSE))</f>
        <v>0</v>
      </c>
      <c r="L173" s="118">
        <f t="shared" si="21"/>
        <v>27</v>
      </c>
      <c r="M173" s="248">
        <f t="shared" si="16"/>
        <v>1</v>
      </c>
      <c r="N173" s="274">
        <f>COUNTIF($D$4:D173,D173)</f>
        <v>12</v>
      </c>
      <c r="U173" s="238" t="str">
        <f t="shared" si="17"/>
        <v>12 MV3</v>
      </c>
      <c r="V173" s="239" t="str">
        <f t="shared" si="18"/>
        <v>Štrajt Jiří</v>
      </c>
      <c r="W173" s="238">
        <f t="shared" si="19"/>
        <v>27</v>
      </c>
      <c r="X173" s="238">
        <f t="shared" si="20"/>
        <v>1</v>
      </c>
    </row>
    <row r="174" spans="1:24" ht="12.75" customHeight="1">
      <c r="A174" s="122">
        <v>171</v>
      </c>
      <c r="B174" s="204" t="str">
        <f>Startovka!G165</f>
        <v>Tichý Pavel</v>
      </c>
      <c r="C174" s="209">
        <f>Startovka!H165</f>
        <v>1976</v>
      </c>
      <c r="D174" s="22" t="str">
        <f>Startovka!I165</f>
        <v>M</v>
      </c>
      <c r="E174" s="23" t="str">
        <f>Startovka!J165</f>
        <v>Lhota Rapotina</v>
      </c>
      <c r="F174" s="126">
        <f>IF(COUNTIF(1!$G$5:$G$85,$B174)=0,0,VLOOKUP($B174,1!$G$5:$O$85,9,FALSE))</f>
        <v>0</v>
      </c>
      <c r="G174" s="127">
        <f>IF(COUNTIF(2!$G$5:$G$78,$B174)=0,0,VLOOKUP($B174,2!$G$5:$O$78,9,FALSE))</f>
        <v>0</v>
      </c>
      <c r="H174" s="133">
        <f>IF(COUNTIF(3!$G$5:$G$85,$B174)=0,0,VLOOKUP($B174,3!$G$5:$O$85,9,FALSE))</f>
        <v>0</v>
      </c>
      <c r="I174" s="205">
        <f>IF(COUNTIF(4!$G$5:$G$85,$B174)=0,0,VLOOKUP($B174,4!$G$5:$O$85,9,FALSE))</f>
        <v>0</v>
      </c>
      <c r="J174" s="205">
        <f>IF(COUNTIF(5!$G$5:$G$85,$B174)=0,0,VLOOKUP($B174,5!$G$5:$O$85,9,FALSE))</f>
        <v>0</v>
      </c>
      <c r="K174" s="132">
        <f>IF(COUNTIF(6!$G$5:$G$85,$B174)=0,0,VLOOKUP($B174,6!$G$5:$O$85,9,FALSE))</f>
        <v>0</v>
      </c>
      <c r="L174" s="118">
        <f t="shared" si="21"/>
        <v>0</v>
      </c>
      <c r="M174" s="248">
        <f t="shared" si="16"/>
        <v>0</v>
      </c>
      <c r="N174" s="274">
        <f>COUNTIF($D$4:D174,D174)</f>
        <v>73</v>
      </c>
      <c r="U174" s="238" t="str">
        <f t="shared" si="17"/>
        <v>73 M</v>
      </c>
      <c r="V174" s="239" t="str">
        <f t="shared" si="18"/>
        <v>Tichý Pavel</v>
      </c>
      <c r="W174" s="238">
        <f t="shared" si="19"/>
        <v>0</v>
      </c>
      <c r="X174" s="238">
        <f t="shared" si="20"/>
        <v>0</v>
      </c>
    </row>
    <row r="175" spans="1:24" ht="12.75" customHeight="1">
      <c r="A175" s="122">
        <v>172</v>
      </c>
      <c r="B175" s="204" t="str">
        <f>Startovka!G166</f>
        <v>Trubák Michal</v>
      </c>
      <c r="C175" s="209">
        <f>Startovka!H166</f>
        <v>1983</v>
      </c>
      <c r="D175" s="22" t="str">
        <f>Startovka!I166</f>
        <v>M</v>
      </c>
      <c r="E175" s="23" t="str">
        <f>Startovka!J166</f>
        <v>Doubravice</v>
      </c>
      <c r="F175" s="126">
        <f>IF(COUNTIF(1!$G$5:$G$85,$B175)=0,0,VLOOKUP($B175,1!$G$5:$O$85,9,FALSE))</f>
        <v>0</v>
      </c>
      <c r="G175" s="127">
        <f>IF(COUNTIF(2!$G$5:$G$78,$B175)=0,0,VLOOKUP($B175,2!$G$5:$O$78,9,FALSE))</f>
        <v>0</v>
      </c>
      <c r="H175" s="133">
        <f>IF(COUNTIF(3!$G$5:$G$85,$B175)=0,0,VLOOKUP($B175,3!$G$5:$O$85,9,FALSE))</f>
        <v>0</v>
      </c>
      <c r="I175" s="205">
        <f>IF(COUNTIF(4!$G$5:$G$85,$B175)=0,0,VLOOKUP($B175,4!$G$5:$O$85,9,FALSE))</f>
        <v>0</v>
      </c>
      <c r="J175" s="205">
        <f>IF(COUNTIF(5!$G$5:$G$85,$B175)=0,0,VLOOKUP($B175,5!$G$5:$O$85,9,FALSE))</f>
        <v>0</v>
      </c>
      <c r="K175" s="132">
        <f>IF(COUNTIF(6!$G$5:$G$85,$B175)=0,0,VLOOKUP($B175,6!$G$5:$O$85,9,FALSE))</f>
        <v>0</v>
      </c>
      <c r="L175" s="118">
        <f t="shared" si="21"/>
        <v>0</v>
      </c>
      <c r="M175" s="248">
        <f t="shared" si="16"/>
        <v>0</v>
      </c>
      <c r="N175" s="274">
        <f>COUNTIF($D$4:D175,D175)</f>
        <v>74</v>
      </c>
      <c r="U175" s="238" t="str">
        <f t="shared" si="17"/>
        <v>74 M</v>
      </c>
      <c r="V175" s="239" t="str">
        <f t="shared" si="18"/>
        <v>Trubák Michal</v>
      </c>
      <c r="W175" s="238">
        <f t="shared" si="19"/>
        <v>0</v>
      </c>
      <c r="X175" s="238">
        <f t="shared" si="20"/>
        <v>0</v>
      </c>
    </row>
    <row r="176" spans="1:24" ht="12.75" customHeight="1">
      <c r="A176" s="122">
        <v>173</v>
      </c>
      <c r="B176" s="204" t="str">
        <f>Startovka!G167</f>
        <v>Večeřa Roman</v>
      </c>
      <c r="C176" s="209">
        <f>Startovka!H167</f>
        <v>1980</v>
      </c>
      <c r="D176" s="22" t="str">
        <f>Startovka!I167</f>
        <v>M</v>
      </c>
      <c r="E176" s="23" t="str">
        <f>Startovka!J167</f>
        <v>Biatlon Prostějov</v>
      </c>
      <c r="F176" s="126">
        <f>IF(COUNTIF(1!$G$5:$G$85,$B176)=0,0,VLOOKUP($B176,1!$G$5:$O$85,9,FALSE))</f>
        <v>0</v>
      </c>
      <c r="G176" s="127">
        <f>IF(COUNTIF(2!$G$5:$G$78,$B176)=0,0,VLOOKUP($B176,2!$G$5:$O$78,9,FALSE))</f>
        <v>0</v>
      </c>
      <c r="H176" s="133">
        <f>IF(COUNTIF(3!$G$5:$G$85,$B176)=0,0,VLOOKUP($B176,3!$G$5:$O$85,9,FALSE))</f>
        <v>0</v>
      </c>
      <c r="I176" s="205">
        <f>IF(COUNTIF(4!$G$5:$G$85,$B176)=0,0,VLOOKUP($B176,4!$G$5:$O$85,9,FALSE))</f>
        <v>0</v>
      </c>
      <c r="J176" s="205">
        <f>IF(COUNTIF(5!$G$5:$G$85,$B176)=0,0,VLOOKUP($B176,5!$G$5:$O$85,9,FALSE))</f>
        <v>0</v>
      </c>
      <c r="K176" s="132">
        <f>IF(COUNTIF(6!$G$5:$G$85,$B176)=0,0,VLOOKUP($B176,6!$G$5:$O$85,9,FALSE))</f>
        <v>0</v>
      </c>
      <c r="L176" s="118">
        <f t="shared" si="21"/>
        <v>0</v>
      </c>
      <c r="M176" s="248">
        <f t="shared" si="16"/>
        <v>0</v>
      </c>
      <c r="N176" s="274">
        <f>COUNTIF($D$4:D176,D176)</f>
        <v>75</v>
      </c>
      <c r="U176" s="238" t="str">
        <f t="shared" si="17"/>
        <v>75 M</v>
      </c>
      <c r="V176" s="239" t="str">
        <f t="shared" si="18"/>
        <v>Večeřa Roman</v>
      </c>
      <c r="W176" s="238">
        <f t="shared" si="19"/>
        <v>0</v>
      </c>
      <c r="X176" s="238">
        <f t="shared" si="20"/>
        <v>0</v>
      </c>
    </row>
    <row r="177" spans="1:24" ht="12.75" customHeight="1">
      <c r="A177" s="122">
        <v>174</v>
      </c>
      <c r="B177" s="204" t="str">
        <f>Startovka!G169</f>
        <v>Vemola Jiří</v>
      </c>
      <c r="C177" s="209">
        <f>Startovka!H169</f>
        <v>1977</v>
      </c>
      <c r="D177" s="22" t="str">
        <f>Startovka!I169</f>
        <v>M</v>
      </c>
      <c r="E177" s="23" t="str">
        <f>Startovka!J169</f>
        <v>Bukovice</v>
      </c>
      <c r="F177" s="126">
        <f>IF(COUNTIF(1!$G$5:$G$85,$B177)=0,0,VLOOKUP($B177,1!$G$5:$O$85,9,FALSE))</f>
        <v>0</v>
      </c>
      <c r="G177" s="127">
        <f>IF(COUNTIF(2!$G$5:$G$78,$B177)=0,0,VLOOKUP($B177,2!$G$5:$O$78,9,FALSE))</f>
        <v>0</v>
      </c>
      <c r="H177" s="133">
        <f>IF(COUNTIF(3!$G$5:$G$85,$B177)=0,0,VLOOKUP($B177,3!$G$5:$O$85,9,FALSE))</f>
        <v>0</v>
      </c>
      <c r="I177" s="205">
        <f>IF(COUNTIF(4!$G$5:$G$85,$B177)=0,0,VLOOKUP($B177,4!$G$5:$O$85,9,FALSE))</f>
        <v>0</v>
      </c>
      <c r="J177" s="205">
        <f>IF(COUNTIF(5!$G$5:$G$85,$B177)=0,0,VLOOKUP($B177,5!$G$5:$O$85,9,FALSE))</f>
        <v>0</v>
      </c>
      <c r="K177" s="132">
        <f>IF(COUNTIF(6!$G$5:$G$85,$B177)=0,0,VLOOKUP($B177,6!$G$5:$O$85,9,FALSE))</f>
        <v>0</v>
      </c>
      <c r="L177" s="118">
        <f t="shared" si="21"/>
        <v>0</v>
      </c>
      <c r="M177" s="248">
        <f t="shared" si="16"/>
        <v>0</v>
      </c>
      <c r="N177" s="274">
        <f>COUNTIF($D$4:D177,D177)</f>
        <v>76</v>
      </c>
      <c r="U177" s="238" t="str">
        <f t="shared" si="17"/>
        <v>76 M</v>
      </c>
      <c r="V177" s="239" t="str">
        <f t="shared" si="18"/>
        <v>Vemola Jiří</v>
      </c>
      <c r="W177" s="238">
        <f t="shared" si="19"/>
        <v>0</v>
      </c>
      <c r="X177" s="238">
        <f t="shared" si="20"/>
        <v>0</v>
      </c>
    </row>
    <row r="178" spans="1:24" ht="12.75" customHeight="1">
      <c r="A178" s="122">
        <v>175</v>
      </c>
      <c r="B178" s="204" t="str">
        <f>Startovka!G171</f>
        <v>Veselý Jan</v>
      </c>
      <c r="C178" s="209">
        <f>Startovka!H171</f>
        <v>1977</v>
      </c>
      <c r="D178" s="22" t="str">
        <f>Startovka!I171</f>
        <v>M</v>
      </c>
      <c r="E178" s="23" t="str">
        <f>Startovka!J171</f>
        <v>Boskovice</v>
      </c>
      <c r="F178" s="126">
        <f>IF(COUNTIF(1!$G$5:$G$85,$B178)=0,0,VLOOKUP($B178,1!$G$5:$O$85,9,FALSE))</f>
        <v>0</v>
      </c>
      <c r="G178" s="127">
        <f>IF(COUNTIF(2!$G$5:$G$78,$B178)=0,0,VLOOKUP($B178,2!$G$5:$O$78,9,FALSE))</f>
        <v>0</v>
      </c>
      <c r="H178" s="133">
        <f>IF(COUNTIF(3!$G$5:$G$85,$B178)=0,0,VLOOKUP($B178,3!$G$5:$O$85,9,FALSE))</f>
        <v>0</v>
      </c>
      <c r="I178" s="205">
        <f>IF(COUNTIF(4!$G$5:$G$85,$B178)=0,0,VLOOKUP($B178,4!$G$5:$O$85,9,FALSE))</f>
        <v>0</v>
      </c>
      <c r="J178" s="205">
        <f>IF(COUNTIF(5!$G$5:$G$85,$B178)=0,0,VLOOKUP($B178,5!$G$5:$O$85,9,FALSE))</f>
        <v>0</v>
      </c>
      <c r="K178" s="132">
        <f>IF(COUNTIF(6!$G$5:$G$85,$B178)=0,0,VLOOKUP($B178,6!$G$5:$O$85,9,FALSE))</f>
        <v>0</v>
      </c>
      <c r="L178" s="118">
        <f t="shared" si="21"/>
        <v>0</v>
      </c>
      <c r="M178" s="248">
        <f t="shared" si="16"/>
        <v>0</v>
      </c>
      <c r="N178" s="274">
        <f>COUNTIF($D$4:D178,D178)</f>
        <v>77</v>
      </c>
      <c r="U178" s="238" t="str">
        <f t="shared" si="17"/>
        <v>77 M</v>
      </c>
      <c r="V178" s="239" t="str">
        <f t="shared" si="18"/>
        <v>Veselý Jan</v>
      </c>
      <c r="W178" s="238">
        <f t="shared" si="19"/>
        <v>0</v>
      </c>
      <c r="X178" s="238">
        <f t="shared" si="20"/>
        <v>0</v>
      </c>
    </row>
    <row r="179" spans="1:24" ht="12.75" customHeight="1">
      <c r="A179" s="122">
        <v>176</v>
      </c>
      <c r="B179" s="204" t="str">
        <f>Startovka!G173</f>
        <v>Videman Jan</v>
      </c>
      <c r="C179" s="209">
        <f>Startovka!H173</f>
        <v>1999</v>
      </c>
      <c r="D179" s="22" t="str">
        <f>Startovka!I173</f>
        <v>J</v>
      </c>
      <c r="E179" s="23" t="str">
        <f>Startovka!J173</f>
        <v>Kunštát</v>
      </c>
      <c r="F179" s="126">
        <f>IF(COUNTIF(1!$G$5:$G$85,$B179)=0,0,VLOOKUP($B179,1!$G$5:$O$85,9,FALSE))</f>
        <v>0</v>
      </c>
      <c r="G179" s="127">
        <f>IF(COUNTIF(2!$G$5:$G$78,$B179)=0,0,VLOOKUP($B179,2!$G$5:$O$78,9,FALSE))</f>
        <v>0</v>
      </c>
      <c r="H179" s="133">
        <f>IF(COUNTIF(3!$G$5:$G$85,$B179)=0,0,VLOOKUP($B179,3!$G$5:$O$85,9,FALSE))</f>
        <v>0</v>
      </c>
      <c r="I179" s="205">
        <f>IF(COUNTIF(4!$G$5:$G$85,$B179)=0,0,VLOOKUP($B179,4!$G$5:$O$85,9,FALSE))</f>
        <v>0</v>
      </c>
      <c r="J179" s="205">
        <f>IF(COUNTIF(5!$G$5:$G$85,$B179)=0,0,VLOOKUP($B179,5!$G$5:$O$85,9,FALSE))</f>
        <v>0</v>
      </c>
      <c r="K179" s="132">
        <f>IF(COUNTIF(6!$G$5:$G$85,$B179)=0,0,VLOOKUP($B179,6!$G$5:$O$85,9,FALSE))</f>
        <v>0</v>
      </c>
      <c r="L179" s="118">
        <f t="shared" si="21"/>
        <v>0</v>
      </c>
      <c r="M179" s="248">
        <f t="shared" si="16"/>
        <v>0</v>
      </c>
      <c r="N179" s="274">
        <f>COUNTIF($D$4:D179,D179)</f>
        <v>17</v>
      </c>
      <c r="U179" s="238" t="str">
        <f t="shared" si="17"/>
        <v>17 J</v>
      </c>
      <c r="V179" s="239" t="str">
        <f t="shared" si="18"/>
        <v>Videman Jan</v>
      </c>
      <c r="W179" s="238">
        <f t="shared" si="19"/>
        <v>0</v>
      </c>
      <c r="X179" s="238">
        <f t="shared" si="20"/>
        <v>0</v>
      </c>
    </row>
    <row r="180" spans="1:24" ht="12.75" customHeight="1">
      <c r="A180" s="122">
        <v>177</v>
      </c>
      <c r="B180" s="204" t="str">
        <f>Startovka!G174</f>
        <v>Videman Tomáš</v>
      </c>
      <c r="C180" s="209">
        <f>Startovka!H174</f>
        <v>1970</v>
      </c>
      <c r="D180" s="22" t="str">
        <f>Startovka!I174</f>
        <v>MV1</v>
      </c>
      <c r="E180" s="23" t="str">
        <f>Startovka!J174</f>
        <v>Kunštát</v>
      </c>
      <c r="F180" s="126">
        <f>IF(COUNTIF(1!$G$5:$G$85,$B180)=0,0,VLOOKUP($B180,1!$G$5:$O$85,9,FALSE))</f>
        <v>0</v>
      </c>
      <c r="G180" s="127">
        <f>IF(COUNTIF(2!$G$5:$G$78,$B180)=0,0,VLOOKUP($B180,2!$G$5:$O$78,9,FALSE))</f>
        <v>0</v>
      </c>
      <c r="H180" s="133">
        <f>IF(COUNTIF(3!$G$5:$G$85,$B180)=0,0,VLOOKUP($B180,3!$G$5:$O$85,9,FALSE))</f>
        <v>0</v>
      </c>
      <c r="I180" s="205">
        <f>IF(COUNTIF(4!$G$5:$G$85,$B180)=0,0,VLOOKUP($B180,4!$G$5:$O$85,9,FALSE))</f>
        <v>0</v>
      </c>
      <c r="J180" s="205">
        <f>IF(COUNTIF(5!$G$5:$G$85,$B180)=0,0,VLOOKUP($B180,5!$G$5:$O$85,9,FALSE))</f>
        <v>0</v>
      </c>
      <c r="K180" s="132">
        <f>IF(COUNTIF(6!$G$5:$G$85,$B180)=0,0,VLOOKUP($B180,6!$G$5:$O$85,9,FALSE))</f>
        <v>0</v>
      </c>
      <c r="L180" s="118">
        <f t="shared" si="21"/>
        <v>0</v>
      </c>
      <c r="M180" s="248">
        <f t="shared" si="16"/>
        <v>0</v>
      </c>
      <c r="N180" s="274">
        <f>COUNTIF($D$4:D180,D180)</f>
        <v>48</v>
      </c>
      <c r="U180" s="238" t="str">
        <f t="shared" si="17"/>
        <v>48 MV1</v>
      </c>
      <c r="V180" s="239" t="str">
        <f t="shared" si="18"/>
        <v>Videman Tomáš</v>
      </c>
      <c r="W180" s="238">
        <f t="shared" si="19"/>
        <v>0</v>
      </c>
      <c r="X180" s="238">
        <f t="shared" si="20"/>
        <v>0</v>
      </c>
    </row>
    <row r="181" spans="1:24" ht="12.75" customHeight="1">
      <c r="A181" s="122">
        <v>178</v>
      </c>
      <c r="B181" s="204" t="str">
        <f>Startovka!G175</f>
        <v>Videman Tomáš ml.</v>
      </c>
      <c r="C181" s="209">
        <f>Startovka!H175</f>
        <v>1997</v>
      </c>
      <c r="D181" s="22" t="str">
        <f>Startovka!I175</f>
        <v>J</v>
      </c>
      <c r="E181" s="23" t="str">
        <f>Startovka!J175</f>
        <v>Kunštát</v>
      </c>
      <c r="F181" s="126">
        <f>IF(COUNTIF(1!$G$5:$G$85,$B181)=0,0,VLOOKUP($B181,1!$G$5:$O$85,9,FALSE))</f>
        <v>0</v>
      </c>
      <c r="G181" s="127">
        <f>IF(COUNTIF(2!$G$5:$G$78,$B181)=0,0,VLOOKUP($B181,2!$G$5:$O$78,9,FALSE))</f>
        <v>0</v>
      </c>
      <c r="H181" s="133">
        <f>IF(COUNTIF(3!$G$5:$G$85,$B181)=0,0,VLOOKUP($B181,3!$G$5:$O$85,9,FALSE))</f>
        <v>0</v>
      </c>
      <c r="I181" s="205">
        <f>IF(COUNTIF(4!$G$5:$G$85,$B181)=0,0,VLOOKUP($B181,4!$G$5:$O$85,9,FALSE))</f>
        <v>0</v>
      </c>
      <c r="J181" s="205">
        <f>IF(COUNTIF(5!$G$5:$G$85,$B181)=0,0,VLOOKUP($B181,5!$G$5:$O$85,9,FALSE))</f>
        <v>0</v>
      </c>
      <c r="K181" s="132">
        <f>IF(COUNTIF(6!$G$5:$G$85,$B181)=0,0,VLOOKUP($B181,6!$G$5:$O$85,9,FALSE))</f>
        <v>0</v>
      </c>
      <c r="L181" s="118">
        <f t="shared" si="21"/>
        <v>0</v>
      </c>
      <c r="M181" s="248">
        <f t="shared" si="16"/>
        <v>0</v>
      </c>
      <c r="N181" s="274">
        <f>COUNTIF($D$4:D181,D181)</f>
        <v>18</v>
      </c>
      <c r="U181" s="238" t="str">
        <f t="shared" si="17"/>
        <v>18 J</v>
      </c>
      <c r="V181" s="239" t="str">
        <f t="shared" si="18"/>
        <v>Videman Tomáš ml.</v>
      </c>
      <c r="W181" s="238">
        <f t="shared" si="19"/>
        <v>0</v>
      </c>
      <c r="X181" s="238">
        <f t="shared" si="20"/>
        <v>0</v>
      </c>
    </row>
    <row r="182" spans="1:24" ht="12.75" customHeight="1">
      <c r="A182" s="122">
        <v>179</v>
      </c>
      <c r="B182" s="204" t="str">
        <f>Startovka!G178</f>
        <v>Vybíhal Jan</v>
      </c>
      <c r="C182" s="209">
        <f>Startovka!H178</f>
        <v>1997</v>
      </c>
      <c r="D182" s="22" t="str">
        <f>Startovka!I178</f>
        <v>J</v>
      </c>
      <c r="E182" s="23" t="str">
        <f>Startovka!J178</f>
        <v>Protivanov</v>
      </c>
      <c r="F182" s="126">
        <f>IF(COUNTIF(1!$G$5:$G$85,$B182)=0,0,VLOOKUP($B182,1!$G$5:$O$85,9,FALSE))</f>
        <v>0</v>
      </c>
      <c r="G182" s="127">
        <f>IF(COUNTIF(2!$G$5:$G$78,$B182)=0,0,VLOOKUP($B182,2!$G$5:$O$78,9,FALSE))</f>
        <v>0</v>
      </c>
      <c r="H182" s="133">
        <f>IF(COUNTIF(3!$G$5:$G$85,$B182)=0,0,VLOOKUP($B182,3!$G$5:$O$85,9,FALSE))</f>
        <v>0</v>
      </c>
      <c r="I182" s="205">
        <f>IF(COUNTIF(4!$G$5:$G$85,$B182)=0,0,VLOOKUP($B182,4!$G$5:$O$85,9,FALSE))</f>
        <v>0</v>
      </c>
      <c r="J182" s="205">
        <f>IF(COUNTIF(5!$G$5:$G$85,$B182)=0,0,VLOOKUP($B182,5!$G$5:$O$85,9,FALSE))</f>
        <v>0</v>
      </c>
      <c r="K182" s="132">
        <f>IF(COUNTIF(6!$G$5:$G$85,$B182)=0,0,VLOOKUP($B182,6!$G$5:$O$85,9,FALSE))</f>
        <v>0</v>
      </c>
      <c r="L182" s="118">
        <f t="shared" si="21"/>
        <v>0</v>
      </c>
      <c r="M182" s="248">
        <f t="shared" si="16"/>
        <v>0</v>
      </c>
      <c r="N182" s="274">
        <f>COUNTIF($D$4:D182,D182)</f>
        <v>19</v>
      </c>
      <c r="U182" s="238" t="str">
        <f t="shared" si="17"/>
        <v>19 J</v>
      </c>
      <c r="V182" s="239" t="str">
        <f t="shared" si="18"/>
        <v>Vybíhal Jan</v>
      </c>
      <c r="W182" s="238">
        <f t="shared" si="19"/>
        <v>0</v>
      </c>
      <c r="X182" s="238">
        <f t="shared" si="20"/>
        <v>0</v>
      </c>
    </row>
    <row r="183" spans="1:24" ht="12.75" customHeight="1">
      <c r="A183" s="122">
        <v>180</v>
      </c>
      <c r="B183" s="204" t="str">
        <f>Startovka!G181</f>
        <v>Zamazal Michal</v>
      </c>
      <c r="C183" s="209">
        <f>Startovka!H181</f>
        <v>1999</v>
      </c>
      <c r="D183" s="22" t="str">
        <f>Startovka!I181</f>
        <v>J</v>
      </c>
      <c r="E183" s="23" t="str">
        <f>Startovka!J181</f>
        <v>AK Blansko Dvorská</v>
      </c>
      <c r="F183" s="126">
        <f>IF(COUNTIF(1!$G$5:$G$85,$B183)=0,0,VLOOKUP($B183,1!$G$5:$O$85,9,FALSE))</f>
        <v>0</v>
      </c>
      <c r="G183" s="127">
        <f>IF(COUNTIF(2!$G$5:$G$78,$B183)=0,0,VLOOKUP($B183,2!$G$5:$O$78,9,FALSE))</f>
        <v>0</v>
      </c>
      <c r="H183" s="133">
        <f>IF(COUNTIF(3!$G$5:$G$85,$B183)=0,0,VLOOKUP($B183,3!$G$5:$O$85,9,FALSE))</f>
        <v>0</v>
      </c>
      <c r="I183" s="205">
        <f>IF(COUNTIF(4!$G$5:$G$85,$B183)=0,0,VLOOKUP($B183,4!$G$5:$O$85,9,FALSE))</f>
        <v>0</v>
      </c>
      <c r="J183" s="205">
        <f>IF(COUNTIF(5!$G$5:$G$85,$B183)=0,0,VLOOKUP($B183,5!$G$5:$O$85,9,FALSE))</f>
        <v>0</v>
      </c>
      <c r="K183" s="132">
        <f>IF(COUNTIF(6!$G$5:$G$85,$B183)=0,0,VLOOKUP($B183,6!$G$5:$O$85,9,FALSE))</f>
        <v>0</v>
      </c>
      <c r="L183" s="118">
        <f t="shared" si="21"/>
        <v>0</v>
      </c>
      <c r="M183" s="248">
        <f t="shared" si="16"/>
        <v>0</v>
      </c>
      <c r="N183" s="274">
        <f>COUNTIF($D$4:D183,D183)</f>
        <v>20</v>
      </c>
      <c r="U183" s="238" t="str">
        <f t="shared" si="17"/>
        <v>20 J</v>
      </c>
      <c r="V183" s="239" t="str">
        <f t="shared" si="18"/>
        <v>Zamazal Michal</v>
      </c>
      <c r="W183" s="238">
        <f t="shared" si="19"/>
        <v>0</v>
      </c>
      <c r="X183" s="238">
        <f t="shared" si="20"/>
        <v>0</v>
      </c>
    </row>
    <row r="184" spans="1:24" ht="12.75" customHeight="1">
      <c r="A184" s="122">
        <v>181</v>
      </c>
      <c r="B184" s="204" t="str">
        <f>Startovka!G182</f>
        <v>Zbořil Martin</v>
      </c>
      <c r="C184" s="209">
        <f>Startovka!H182</f>
        <v>1983</v>
      </c>
      <c r="D184" s="22" t="str">
        <f>Startovka!I182</f>
        <v>M</v>
      </c>
      <c r="E184" s="23" t="str">
        <f>Startovka!J182</f>
        <v>Brno</v>
      </c>
      <c r="F184" s="126">
        <f>IF(COUNTIF(1!$G$5:$G$85,$B184)=0,0,VLOOKUP($B184,1!$G$5:$O$85,9,FALSE))</f>
        <v>0</v>
      </c>
      <c r="G184" s="127">
        <f>IF(COUNTIF(2!$G$5:$G$78,$B184)=0,0,VLOOKUP($B184,2!$G$5:$O$78,9,FALSE))</f>
        <v>0</v>
      </c>
      <c r="H184" s="133">
        <f>IF(COUNTIF(3!$G$5:$G$85,$B184)=0,0,VLOOKUP($B184,3!$G$5:$O$85,9,FALSE))</f>
        <v>0</v>
      </c>
      <c r="I184" s="205">
        <f>IF(COUNTIF(4!$G$5:$G$85,$B184)=0,0,VLOOKUP($B184,4!$G$5:$O$85,9,FALSE))</f>
        <v>0</v>
      </c>
      <c r="J184" s="205">
        <f>IF(COUNTIF(5!$G$5:$G$85,$B184)=0,0,VLOOKUP($B184,5!$G$5:$O$85,9,FALSE))</f>
        <v>0</v>
      </c>
      <c r="K184" s="132">
        <f>IF(COUNTIF(6!$G$5:$G$85,$B184)=0,0,VLOOKUP($B184,6!$G$5:$O$85,9,FALSE))</f>
        <v>0</v>
      </c>
      <c r="L184" s="118">
        <f t="shared" si="21"/>
        <v>0</v>
      </c>
      <c r="M184" s="248">
        <f t="shared" si="16"/>
        <v>0</v>
      </c>
      <c r="N184" s="274">
        <f>COUNTIF($D$4:D184,D184)</f>
        <v>78</v>
      </c>
      <c r="U184" s="238" t="str">
        <f t="shared" si="17"/>
        <v>78 M</v>
      </c>
      <c r="V184" s="239" t="str">
        <f t="shared" si="18"/>
        <v>Zbořil Martin</v>
      </c>
      <c r="W184" s="238">
        <f t="shared" si="19"/>
        <v>0</v>
      </c>
      <c r="X184" s="238">
        <f t="shared" si="20"/>
        <v>0</v>
      </c>
    </row>
    <row r="185" spans="1:24" ht="12.75" customHeight="1">
      <c r="A185" s="122">
        <v>182</v>
      </c>
      <c r="B185" s="204" t="str">
        <f>Startovka!G183</f>
        <v>Zoubek Karel</v>
      </c>
      <c r="C185" s="209">
        <f>Startovka!H183</f>
        <v>1960</v>
      </c>
      <c r="D185" s="22" t="str">
        <f>Startovka!I183</f>
        <v>MV2</v>
      </c>
      <c r="E185" s="23" t="str">
        <f>Startovka!J183</f>
        <v>Vanovice</v>
      </c>
      <c r="F185" s="126">
        <f>IF(COUNTIF(1!$G$5:$G$85,$B185)=0,0,VLOOKUP($B185,1!$G$5:$O$85,9,FALSE))</f>
        <v>0</v>
      </c>
      <c r="G185" s="127">
        <f>IF(COUNTIF(2!$G$5:$G$78,$B185)=0,0,VLOOKUP($B185,2!$G$5:$O$78,9,FALSE))</f>
        <v>0</v>
      </c>
      <c r="H185" s="133">
        <f>IF(COUNTIF(3!$G$5:$G$85,$B185)=0,0,VLOOKUP($B185,3!$G$5:$O$85,9,FALSE))</f>
        <v>0</v>
      </c>
      <c r="I185" s="205">
        <f>IF(COUNTIF(4!$G$5:$G$85,$B185)=0,0,VLOOKUP($B185,4!$G$5:$O$85,9,FALSE))</f>
        <v>0</v>
      </c>
      <c r="J185" s="205">
        <f>IF(COUNTIF(5!$G$5:$G$85,$B185)=0,0,VLOOKUP($B185,5!$G$5:$O$85,9,FALSE))</f>
        <v>0</v>
      </c>
      <c r="K185" s="132">
        <f>IF(COUNTIF(6!$G$5:$G$85,$B185)=0,0,VLOOKUP($B185,6!$G$5:$O$85,9,FALSE))</f>
        <v>0</v>
      </c>
      <c r="L185" s="118">
        <f t="shared" si="21"/>
        <v>0</v>
      </c>
      <c r="M185" s="248">
        <f t="shared" si="16"/>
        <v>0</v>
      </c>
      <c r="N185" s="274">
        <f>COUNTIF($D$4:D185,D185)</f>
        <v>24</v>
      </c>
      <c r="U185" s="238" t="str">
        <f t="shared" si="17"/>
        <v>24 MV2</v>
      </c>
      <c r="V185" s="239" t="str">
        <f t="shared" si="18"/>
        <v>Zoubek Karel</v>
      </c>
      <c r="W185" s="238">
        <f t="shared" si="19"/>
        <v>0</v>
      </c>
      <c r="X185" s="238">
        <f t="shared" si="20"/>
        <v>0</v>
      </c>
    </row>
    <row r="186" spans="1:24" ht="12.75" customHeight="1">
      <c r="A186" s="122">
        <v>183</v>
      </c>
      <c r="B186" s="204">
        <f>Startovka!G186</f>
        <v>0</v>
      </c>
      <c r="C186" s="209">
        <f>Startovka!H186</f>
        <v>0</v>
      </c>
      <c r="D186" s="22" t="str">
        <f>Startovka!I186</f>
        <v>MV3</v>
      </c>
      <c r="E186" s="23">
        <f>Startovka!J186</f>
        <v>0</v>
      </c>
      <c r="F186" s="126">
        <f>IF(COUNTIF(1!$G$5:$G$85,$B186)=0,0,VLOOKUP($B186,1!$G$5:$O$85,9,FALSE))</f>
        <v>0</v>
      </c>
      <c r="G186" s="127">
        <f>IF(COUNTIF(2!$G$5:$G$78,$B186)=0,0,VLOOKUP($B186,2!$G$5:$O$78,9,FALSE))</f>
        <v>0</v>
      </c>
      <c r="H186" s="133">
        <f>IF(COUNTIF(3!$G$5:$G$85,$B186)=0,0,VLOOKUP($B186,3!$G$5:$O$85,9,FALSE))</f>
        <v>0</v>
      </c>
      <c r="I186" s="205">
        <f>IF(COUNTIF(4!$G$5:$G$85,$B186)=0,0,VLOOKUP($B186,4!$G$5:$O$85,9,FALSE))</f>
        <v>0</v>
      </c>
      <c r="J186" s="205">
        <f>IF(COUNTIF(5!$G$5:$G$85,$B186)=0,0,VLOOKUP($B186,5!$G$5:$O$85,9,FALSE))</f>
        <v>0</v>
      </c>
      <c r="K186" s="132">
        <f>IF(COUNTIF(6!$G$5:$G$85,$B186)=0,0,VLOOKUP($B186,6!$G$5:$O$85,9,FALSE))</f>
        <v>0</v>
      </c>
      <c r="L186" s="119">
        <f t="shared" si="21"/>
        <v>0</v>
      </c>
      <c r="M186" s="248">
        <f t="shared" si="16"/>
        <v>0</v>
      </c>
      <c r="N186" s="274">
        <f>COUNTIF($D$4:D186,D186)</f>
        <v>13</v>
      </c>
      <c r="U186" s="238" t="str">
        <f t="shared" si="17"/>
        <v>13 MV3</v>
      </c>
      <c r="V186" s="239">
        <f t="shared" si="18"/>
        <v>0</v>
      </c>
      <c r="W186" s="238">
        <f t="shared" si="19"/>
        <v>0</v>
      </c>
      <c r="X186" s="238">
        <f t="shared" si="20"/>
        <v>0</v>
      </c>
    </row>
    <row r="187" spans="1:24" ht="12.75" customHeight="1">
      <c r="A187" s="122">
        <v>184</v>
      </c>
      <c r="B187" s="204">
        <f>Startovka!G187</f>
        <v>0</v>
      </c>
      <c r="C187" s="209">
        <f>Startovka!H187</f>
        <v>0</v>
      </c>
      <c r="D187" s="22" t="str">
        <f>Startovka!I187</f>
        <v>MV3</v>
      </c>
      <c r="E187" s="23">
        <f>Startovka!J187</f>
        <v>0</v>
      </c>
      <c r="F187" s="126">
        <f>IF(COUNTIF(1!$G$5:$G$85,$B187)=0,0,VLOOKUP($B187,1!$G$5:$O$85,9,FALSE))</f>
        <v>0</v>
      </c>
      <c r="G187" s="127">
        <f>IF(COUNTIF(2!$G$5:$G$78,$B187)=0,0,VLOOKUP($B187,2!$G$5:$O$78,9,FALSE))</f>
        <v>0</v>
      </c>
      <c r="H187" s="133">
        <f>IF(COUNTIF(3!$G$5:$G$85,$B187)=0,0,VLOOKUP($B187,3!$G$5:$O$85,9,FALSE))</f>
        <v>0</v>
      </c>
      <c r="I187" s="205">
        <f>IF(COUNTIF(4!$G$5:$G$85,$B187)=0,0,VLOOKUP($B187,4!$G$5:$O$85,9,FALSE))</f>
        <v>0</v>
      </c>
      <c r="J187" s="205">
        <f>IF(COUNTIF(5!$G$5:$G$85,$B187)=0,0,VLOOKUP($B187,5!$G$5:$O$85,9,FALSE))</f>
        <v>0</v>
      </c>
      <c r="K187" s="132">
        <f>IF(COUNTIF(6!$G$5:$G$85,$B187)=0,0,VLOOKUP($B187,6!$G$5:$O$85,9,FALSE))</f>
        <v>0</v>
      </c>
      <c r="L187" s="119">
        <f t="shared" si="21"/>
        <v>0</v>
      </c>
      <c r="M187" s="248">
        <f t="shared" si="16"/>
        <v>0</v>
      </c>
      <c r="N187" s="274">
        <f>COUNTIF($D$4:D187,D187)</f>
        <v>14</v>
      </c>
      <c r="U187" s="238" t="str">
        <f t="shared" si="17"/>
        <v>14 MV3</v>
      </c>
      <c r="V187" s="239">
        <f t="shared" si="18"/>
        <v>0</v>
      </c>
      <c r="W187" s="238">
        <f t="shared" si="19"/>
        <v>0</v>
      </c>
      <c r="X187" s="238">
        <f t="shared" si="20"/>
        <v>0</v>
      </c>
    </row>
    <row r="188" spans="1:24" ht="12.75" customHeight="1">
      <c r="A188" s="122">
        <v>185</v>
      </c>
      <c r="B188" s="204">
        <f>Startovka!G188</f>
        <v>0</v>
      </c>
      <c r="C188" s="209">
        <f>Startovka!H188</f>
        <v>0</v>
      </c>
      <c r="D188" s="22">
        <f>Startovka!I188</f>
        <v>0</v>
      </c>
      <c r="E188" s="23">
        <f>Startovka!J188</f>
        <v>0</v>
      </c>
      <c r="F188" s="126">
        <f>IF(COUNTIF(1!$G$5:$G$85,$B188)=0,0,VLOOKUP($B188,1!$G$5:$O$85,9,FALSE))</f>
        <v>0</v>
      </c>
      <c r="G188" s="127">
        <f>IF(COUNTIF(2!$G$5:$G$78,$B188)=0,0,VLOOKUP($B188,2!$G$5:$O$78,9,FALSE))</f>
        <v>0</v>
      </c>
      <c r="H188" s="133">
        <f>IF(COUNTIF(3!$G$5:$G$85,$B188)=0,0,VLOOKUP($B188,3!$G$5:$O$85,9,FALSE))</f>
        <v>0</v>
      </c>
      <c r="I188" s="205">
        <f>IF(COUNTIF(4!$G$5:$G$85,$B188)=0,0,VLOOKUP($B188,4!$G$5:$O$85,9,FALSE))</f>
        <v>0</v>
      </c>
      <c r="J188" s="205">
        <f>IF(COUNTIF(5!$G$5:$G$85,$B188)=0,0,VLOOKUP($B188,5!$G$5:$O$85,9,FALSE))</f>
        <v>0</v>
      </c>
      <c r="K188" s="132">
        <f>IF(COUNTIF(6!$G$5:$G$85,$B188)=0,0,VLOOKUP($B188,6!$G$5:$O$85,9,FALSE))</f>
        <v>0</v>
      </c>
      <c r="L188" s="119">
        <f t="shared" si="21"/>
        <v>0</v>
      </c>
      <c r="M188" s="248">
        <f t="shared" si="16"/>
        <v>0</v>
      </c>
      <c r="N188" s="274">
        <f>COUNTIF($D$4:D188,D188)</f>
        <v>1</v>
      </c>
      <c r="U188" s="238" t="str">
        <f t="shared" si="17"/>
        <v>1 0</v>
      </c>
      <c r="V188" s="239">
        <f t="shared" si="18"/>
        <v>0</v>
      </c>
      <c r="W188" s="238">
        <f t="shared" si="19"/>
        <v>0</v>
      </c>
      <c r="X188" s="238">
        <f t="shared" si="20"/>
        <v>0</v>
      </c>
    </row>
    <row r="189" spans="1:24" ht="12.75" customHeight="1">
      <c r="A189" s="122">
        <v>186</v>
      </c>
      <c r="B189" s="204">
        <f>Startovka!G189</f>
        <v>0</v>
      </c>
      <c r="C189" s="209">
        <f>Startovka!H189</f>
        <v>0</v>
      </c>
      <c r="D189" s="22">
        <f>Startovka!I189</f>
        <v>0</v>
      </c>
      <c r="E189" s="23">
        <f>Startovka!J189</f>
        <v>0</v>
      </c>
      <c r="F189" s="126">
        <f>IF(COUNTIF(1!$G$5:$G$85,$B189)=0,0,VLOOKUP($B189,1!$G$5:$O$85,9,FALSE))</f>
        <v>0</v>
      </c>
      <c r="G189" s="127">
        <f>IF(COUNTIF(2!$G$5:$G$78,$B189)=0,0,VLOOKUP($B189,2!$G$5:$O$78,9,FALSE))</f>
        <v>0</v>
      </c>
      <c r="H189" s="133">
        <f>IF(COUNTIF(3!$G$5:$G$85,$B189)=0,0,VLOOKUP($B189,3!$G$5:$O$85,9,FALSE))</f>
        <v>0</v>
      </c>
      <c r="I189" s="205">
        <f>IF(COUNTIF(4!$G$5:$G$85,$B189)=0,0,VLOOKUP($B189,4!$G$5:$O$85,9,FALSE))</f>
        <v>0</v>
      </c>
      <c r="J189" s="205">
        <f>IF(COUNTIF(5!$G$5:$G$85,$B189)=0,0,VLOOKUP($B189,5!$G$5:$O$85,9,FALSE))</f>
        <v>0</v>
      </c>
      <c r="K189" s="132">
        <f>IF(COUNTIF(6!$G$5:$G$85,$B189)=0,0,VLOOKUP($B189,6!$G$5:$O$85,9,FALSE))</f>
        <v>0</v>
      </c>
      <c r="L189" s="119">
        <f t="shared" si="21"/>
        <v>0</v>
      </c>
      <c r="M189" s="248">
        <f t="shared" si="16"/>
        <v>0</v>
      </c>
      <c r="N189" s="274">
        <f>COUNTIF($D$4:D189,D189)</f>
        <v>2</v>
      </c>
      <c r="U189" s="238" t="str">
        <f t="shared" si="17"/>
        <v>2 0</v>
      </c>
      <c r="V189" s="239">
        <f t="shared" si="18"/>
        <v>0</v>
      </c>
      <c r="W189" s="238">
        <f t="shared" si="19"/>
        <v>0</v>
      </c>
      <c r="X189" s="238">
        <f t="shared" si="20"/>
        <v>0</v>
      </c>
    </row>
    <row r="190" spans="1:24" ht="12.75" customHeight="1">
      <c r="A190" s="122">
        <v>187</v>
      </c>
      <c r="B190" s="204">
        <f>Startovka!G190</f>
        <v>0</v>
      </c>
      <c r="C190" s="209">
        <f>Startovka!H190</f>
        <v>0</v>
      </c>
      <c r="D190" s="22">
        <f>Startovka!I190</f>
        <v>0</v>
      </c>
      <c r="E190" s="23">
        <f>Startovka!J190</f>
        <v>0</v>
      </c>
      <c r="F190" s="126">
        <f>IF(COUNTIF(1!$G$5:$G$85,$B190)=0,0,VLOOKUP($B190,1!$G$5:$O$85,9,FALSE))</f>
        <v>0</v>
      </c>
      <c r="G190" s="127">
        <f>IF(COUNTIF(2!$G$5:$G$78,$B190)=0,0,VLOOKUP($B190,2!$G$5:$O$78,9,FALSE))</f>
        <v>0</v>
      </c>
      <c r="H190" s="133">
        <f>IF(COUNTIF(3!$G$5:$G$85,$B190)=0,0,VLOOKUP($B190,3!$G$5:$O$85,9,FALSE))</f>
        <v>0</v>
      </c>
      <c r="I190" s="205">
        <f>IF(COUNTIF(4!$G$5:$G$85,$B190)=0,0,VLOOKUP($B190,4!$G$5:$O$85,9,FALSE))</f>
        <v>0</v>
      </c>
      <c r="J190" s="205">
        <f>IF(COUNTIF(5!$G$5:$G$85,$B190)=0,0,VLOOKUP($B190,5!$G$5:$O$85,9,FALSE))</f>
        <v>0</v>
      </c>
      <c r="K190" s="132">
        <f>IF(COUNTIF(6!$G$5:$G$85,$B190)=0,0,VLOOKUP($B190,6!$G$5:$O$85,9,FALSE))</f>
        <v>0</v>
      </c>
      <c r="L190" s="119">
        <f t="shared" si="21"/>
        <v>0</v>
      </c>
      <c r="M190" s="248">
        <f t="shared" si="16"/>
        <v>0</v>
      </c>
      <c r="N190" s="274">
        <f>COUNTIF($D$4:D190,D190)</f>
        <v>3</v>
      </c>
      <c r="U190" s="238" t="str">
        <f t="shared" si="17"/>
        <v>3 0</v>
      </c>
      <c r="V190" s="239">
        <f t="shared" si="18"/>
        <v>0</v>
      </c>
      <c r="W190" s="238">
        <f t="shared" si="19"/>
        <v>0</v>
      </c>
      <c r="X190" s="238">
        <f t="shared" si="20"/>
        <v>0</v>
      </c>
    </row>
    <row r="191" spans="1:24" ht="12.75" customHeight="1">
      <c r="A191" s="122">
        <v>188</v>
      </c>
      <c r="B191" s="204">
        <f>Startovka!G191</f>
        <v>0</v>
      </c>
      <c r="C191" s="209">
        <f>Startovka!H191</f>
        <v>0</v>
      </c>
      <c r="D191" s="22">
        <f>Startovka!I191</f>
        <v>0</v>
      </c>
      <c r="E191" s="23">
        <f>Startovka!J191</f>
        <v>0</v>
      </c>
      <c r="F191" s="126">
        <f>IF(COUNTIF(1!$G$5:$G$85,$B191)=0,0,VLOOKUP($B191,1!$G$5:$O$85,9,FALSE))</f>
        <v>0</v>
      </c>
      <c r="G191" s="127">
        <f>IF(COUNTIF(2!$G$5:$G$78,$B191)=0,0,VLOOKUP($B191,2!$G$5:$O$78,9,FALSE))</f>
        <v>0</v>
      </c>
      <c r="H191" s="133">
        <f>IF(COUNTIF(3!$G$5:$G$85,$B191)=0,0,VLOOKUP($B191,3!$G$5:$O$85,9,FALSE))</f>
        <v>0</v>
      </c>
      <c r="I191" s="205">
        <f>IF(COUNTIF(4!$G$5:$G$85,$B191)=0,0,VLOOKUP($B191,4!$G$5:$O$85,9,FALSE))</f>
        <v>0</v>
      </c>
      <c r="J191" s="205">
        <f>IF(COUNTIF(5!$G$5:$G$85,$B191)=0,0,VLOOKUP($B191,5!$G$5:$O$85,9,FALSE))</f>
        <v>0</v>
      </c>
      <c r="K191" s="132">
        <f>IF(COUNTIF(6!$G$5:$G$85,$B191)=0,0,VLOOKUP($B191,6!$G$5:$O$85,9,FALSE))</f>
        <v>0</v>
      </c>
      <c r="L191" s="119">
        <f t="shared" si="21"/>
        <v>0</v>
      </c>
      <c r="M191" s="248">
        <f t="shared" si="16"/>
        <v>0</v>
      </c>
      <c r="N191" s="274">
        <f>COUNTIF($D$4:D191,D191)</f>
        <v>4</v>
      </c>
      <c r="U191" s="238" t="str">
        <f t="shared" si="17"/>
        <v>4 0</v>
      </c>
      <c r="V191" s="239">
        <f t="shared" si="18"/>
        <v>0</v>
      </c>
      <c r="W191" s="238">
        <f t="shared" si="19"/>
        <v>0</v>
      </c>
      <c r="X191" s="238">
        <f t="shared" si="20"/>
        <v>0</v>
      </c>
    </row>
    <row r="192" spans="1:24" ht="12.75" customHeight="1">
      <c r="A192" s="122">
        <v>189</v>
      </c>
      <c r="B192" s="204">
        <f>Startovka!G192</f>
        <v>0</v>
      </c>
      <c r="C192" s="209">
        <f>Startovka!H192</f>
        <v>0</v>
      </c>
      <c r="D192" s="22">
        <f>Startovka!I192</f>
        <v>0</v>
      </c>
      <c r="E192" s="23">
        <f>Startovka!J192</f>
        <v>0</v>
      </c>
      <c r="F192" s="126">
        <f>IF(COUNTIF(1!$G$5:$G$85,$B192)=0,0,VLOOKUP($B192,1!$G$5:$O$85,9,FALSE))</f>
        <v>0</v>
      </c>
      <c r="G192" s="127">
        <f>IF(COUNTIF(2!$G$5:$G$78,$B192)=0,0,VLOOKUP($B192,2!$G$5:$O$78,9,FALSE))</f>
        <v>0</v>
      </c>
      <c r="H192" s="133">
        <f>IF(COUNTIF(3!$G$5:$G$85,$B192)=0,0,VLOOKUP($B192,3!$G$5:$O$85,9,FALSE))</f>
        <v>0</v>
      </c>
      <c r="I192" s="205">
        <f>IF(COUNTIF(4!$G$5:$G$85,$B192)=0,0,VLOOKUP($B192,4!$G$5:$O$85,9,FALSE))</f>
        <v>0</v>
      </c>
      <c r="J192" s="205">
        <f>IF(COUNTIF(5!$G$5:$G$85,$B192)=0,0,VLOOKUP($B192,5!$G$5:$O$85,9,FALSE))</f>
        <v>0</v>
      </c>
      <c r="K192" s="132">
        <f>IF(COUNTIF(6!$G$5:$G$85,$B192)=0,0,VLOOKUP($B192,6!$G$5:$O$85,9,FALSE))</f>
        <v>0</v>
      </c>
      <c r="L192" s="119">
        <f t="shared" si="21"/>
        <v>0</v>
      </c>
      <c r="M192" s="248">
        <f t="shared" si="16"/>
        <v>0</v>
      </c>
      <c r="N192" s="274">
        <f>COUNTIF($D$4:D192,D192)</f>
        <v>5</v>
      </c>
      <c r="U192" s="238" t="str">
        <f t="shared" si="17"/>
        <v>5 0</v>
      </c>
      <c r="V192" s="239">
        <f t="shared" si="18"/>
        <v>0</v>
      </c>
      <c r="W192" s="238">
        <f t="shared" si="19"/>
        <v>0</v>
      </c>
      <c r="X192" s="238">
        <f t="shared" si="20"/>
        <v>0</v>
      </c>
    </row>
    <row r="193" spans="1:24" ht="12.75" customHeight="1">
      <c r="A193" s="141"/>
      <c r="B193" s="204"/>
      <c r="C193" s="210"/>
      <c r="D193" s="45"/>
      <c r="E193" s="46"/>
      <c r="F193" s="134"/>
      <c r="G193" s="131"/>
      <c r="H193" s="132"/>
      <c r="I193" s="234"/>
      <c r="J193" s="135"/>
      <c r="K193" s="136"/>
      <c r="L193" s="119"/>
      <c r="M193" s="248"/>
      <c r="N193" s="274"/>
      <c r="U193" s="238" t="str">
        <f t="shared" si="17"/>
        <v> </v>
      </c>
      <c r="V193" s="239">
        <f t="shared" si="18"/>
        <v>0</v>
      </c>
      <c r="W193" s="238">
        <f t="shared" si="19"/>
        <v>0</v>
      </c>
      <c r="X193" s="238">
        <f t="shared" si="20"/>
        <v>0</v>
      </c>
    </row>
    <row r="194" spans="1:24" ht="12.75" customHeight="1">
      <c r="A194" s="141"/>
      <c r="B194" s="275"/>
      <c r="C194" s="210"/>
      <c r="D194" s="45"/>
      <c r="E194" s="46"/>
      <c r="F194" s="134"/>
      <c r="G194" s="131"/>
      <c r="H194" s="132"/>
      <c r="I194" s="234"/>
      <c r="J194" s="135"/>
      <c r="K194" s="136"/>
      <c r="L194" s="119"/>
      <c r="M194" s="248"/>
      <c r="N194" s="274"/>
      <c r="U194" s="238" t="str">
        <f t="shared" si="17"/>
        <v> </v>
      </c>
      <c r="V194" s="239">
        <f t="shared" si="18"/>
        <v>0</v>
      </c>
      <c r="W194" s="238">
        <f t="shared" si="19"/>
        <v>0</v>
      </c>
      <c r="X194" s="238">
        <f t="shared" si="20"/>
        <v>0</v>
      </c>
    </row>
    <row r="195" spans="1:24" ht="12.75" customHeight="1">
      <c r="A195" s="141"/>
      <c r="B195" s="275"/>
      <c r="C195" s="210"/>
      <c r="D195" s="45"/>
      <c r="E195" s="46"/>
      <c r="F195" s="134"/>
      <c r="G195" s="131"/>
      <c r="H195" s="132"/>
      <c r="I195" s="234"/>
      <c r="J195" s="135"/>
      <c r="K195" s="136"/>
      <c r="L195" s="119"/>
      <c r="M195" s="248"/>
      <c r="N195" s="274"/>
      <c r="U195" s="238" t="str">
        <f t="shared" si="17"/>
        <v> </v>
      </c>
      <c r="V195" s="239">
        <f t="shared" si="18"/>
        <v>0</v>
      </c>
      <c r="W195" s="238">
        <f t="shared" si="19"/>
        <v>0</v>
      </c>
      <c r="X195" s="238">
        <f t="shared" si="20"/>
        <v>0</v>
      </c>
    </row>
    <row r="196" spans="1:24" ht="12.75" customHeight="1">
      <c r="A196" s="141"/>
      <c r="B196" s="275"/>
      <c r="C196" s="210"/>
      <c r="D196" s="45"/>
      <c r="E196" s="46"/>
      <c r="F196" s="134"/>
      <c r="G196" s="131"/>
      <c r="H196" s="132"/>
      <c r="I196" s="234"/>
      <c r="J196" s="135"/>
      <c r="K196" s="136"/>
      <c r="L196" s="119"/>
      <c r="M196" s="248"/>
      <c r="N196" s="274"/>
      <c r="U196" s="238" t="str">
        <f t="shared" si="17"/>
        <v> </v>
      </c>
      <c r="V196" s="239">
        <f t="shared" si="18"/>
        <v>0</v>
      </c>
      <c r="W196" s="238">
        <f t="shared" si="19"/>
        <v>0</v>
      </c>
      <c r="X196" s="238">
        <f t="shared" si="20"/>
        <v>0</v>
      </c>
    </row>
    <row r="197" spans="1:24" ht="12.75" customHeight="1">
      <c r="A197" s="141"/>
      <c r="B197" s="275"/>
      <c r="C197" s="210"/>
      <c r="D197" s="45"/>
      <c r="E197" s="46"/>
      <c r="F197" s="134"/>
      <c r="G197" s="131"/>
      <c r="H197" s="132"/>
      <c r="I197" s="234"/>
      <c r="J197" s="135"/>
      <c r="K197" s="136"/>
      <c r="L197" s="119"/>
      <c r="M197" s="248"/>
      <c r="N197" s="274"/>
      <c r="U197" s="238" t="str">
        <f aca="true" t="shared" si="22" ref="U197:U260">CONCATENATE(N197," ",D197)</f>
        <v> </v>
      </c>
      <c r="V197" s="239">
        <f aca="true" t="shared" si="23" ref="V197:V260">B197</f>
        <v>0</v>
      </c>
      <c r="W197" s="238">
        <f aca="true" t="shared" si="24" ref="W197:W260">L197</f>
        <v>0</v>
      </c>
      <c r="X197" s="238">
        <f aca="true" t="shared" si="25" ref="X197:X260">M197</f>
        <v>0</v>
      </c>
    </row>
    <row r="198" spans="1:24" ht="12.75" customHeight="1">
      <c r="A198" s="141"/>
      <c r="B198" s="275"/>
      <c r="C198" s="210"/>
      <c r="D198" s="45"/>
      <c r="E198" s="46"/>
      <c r="F198" s="134"/>
      <c r="G198" s="131"/>
      <c r="H198" s="132"/>
      <c r="I198" s="234"/>
      <c r="J198" s="135"/>
      <c r="K198" s="136"/>
      <c r="L198" s="119"/>
      <c r="M198" s="248"/>
      <c r="N198" s="274"/>
      <c r="U198" s="238" t="str">
        <f t="shared" si="22"/>
        <v> </v>
      </c>
      <c r="V198" s="239">
        <f t="shared" si="23"/>
        <v>0</v>
      </c>
      <c r="W198" s="238">
        <f t="shared" si="24"/>
        <v>0</v>
      </c>
      <c r="X198" s="238">
        <f t="shared" si="25"/>
        <v>0</v>
      </c>
    </row>
    <row r="199" spans="1:24" ht="12.75" customHeight="1">
      <c r="A199" s="141"/>
      <c r="B199" s="275"/>
      <c r="C199" s="210"/>
      <c r="D199" s="45"/>
      <c r="E199" s="46"/>
      <c r="F199" s="134"/>
      <c r="G199" s="131"/>
      <c r="H199" s="132"/>
      <c r="I199" s="234"/>
      <c r="J199" s="135"/>
      <c r="K199" s="136"/>
      <c r="L199" s="119"/>
      <c r="M199" s="248"/>
      <c r="N199" s="274"/>
      <c r="U199" s="238" t="str">
        <f t="shared" si="22"/>
        <v> </v>
      </c>
      <c r="V199" s="239">
        <f t="shared" si="23"/>
        <v>0</v>
      </c>
      <c r="W199" s="238">
        <f t="shared" si="24"/>
        <v>0</v>
      </c>
      <c r="X199" s="238">
        <f t="shared" si="25"/>
        <v>0</v>
      </c>
    </row>
    <row r="200" spans="1:24" ht="12.75" customHeight="1">
      <c r="A200" s="141"/>
      <c r="B200" s="275"/>
      <c r="C200" s="210"/>
      <c r="D200" s="45"/>
      <c r="E200" s="46"/>
      <c r="F200" s="134"/>
      <c r="G200" s="131"/>
      <c r="H200" s="132"/>
      <c r="I200" s="234"/>
      <c r="J200" s="135"/>
      <c r="K200" s="136"/>
      <c r="L200" s="119"/>
      <c r="M200" s="248"/>
      <c r="N200" s="274"/>
      <c r="U200" s="238" t="str">
        <f t="shared" si="22"/>
        <v> </v>
      </c>
      <c r="V200" s="239">
        <f t="shared" si="23"/>
        <v>0</v>
      </c>
      <c r="W200" s="238">
        <f t="shared" si="24"/>
        <v>0</v>
      </c>
      <c r="X200" s="238">
        <f t="shared" si="25"/>
        <v>0</v>
      </c>
    </row>
    <row r="201" spans="1:24" ht="12.75" customHeight="1">
      <c r="A201" s="141"/>
      <c r="B201" s="233"/>
      <c r="C201" s="210"/>
      <c r="D201" s="45"/>
      <c r="E201" s="46"/>
      <c r="F201" s="134"/>
      <c r="G201" s="131"/>
      <c r="H201" s="132"/>
      <c r="I201" s="234"/>
      <c r="J201" s="135"/>
      <c r="K201" s="136"/>
      <c r="L201" s="119"/>
      <c r="M201" s="248"/>
      <c r="N201" s="274"/>
      <c r="U201" s="238" t="str">
        <f t="shared" si="22"/>
        <v> </v>
      </c>
      <c r="V201" s="239">
        <f t="shared" si="23"/>
        <v>0</v>
      </c>
      <c r="W201" s="238">
        <f t="shared" si="24"/>
        <v>0</v>
      </c>
      <c r="X201" s="238">
        <f t="shared" si="25"/>
        <v>0</v>
      </c>
    </row>
    <row r="202" spans="1:24" ht="12.75" customHeight="1">
      <c r="A202" s="141"/>
      <c r="B202" s="233"/>
      <c r="C202" s="210"/>
      <c r="D202" s="45"/>
      <c r="E202" s="46"/>
      <c r="F202" s="134"/>
      <c r="G202" s="131"/>
      <c r="H202" s="132"/>
      <c r="I202" s="234"/>
      <c r="J202" s="135"/>
      <c r="K202" s="136"/>
      <c r="L202" s="119"/>
      <c r="M202" s="248"/>
      <c r="N202" s="274"/>
      <c r="U202" s="238" t="str">
        <f t="shared" si="22"/>
        <v> </v>
      </c>
      <c r="V202" s="239">
        <f t="shared" si="23"/>
        <v>0</v>
      </c>
      <c r="W202" s="238">
        <f t="shared" si="24"/>
        <v>0</v>
      </c>
      <c r="X202" s="238">
        <f t="shared" si="25"/>
        <v>0</v>
      </c>
    </row>
    <row r="203" spans="1:24" ht="12.75" customHeight="1">
      <c r="A203" s="141"/>
      <c r="B203" s="233"/>
      <c r="C203" s="210"/>
      <c r="D203" s="45"/>
      <c r="E203" s="46"/>
      <c r="F203" s="134"/>
      <c r="G203" s="137"/>
      <c r="H203" s="138"/>
      <c r="I203" s="234"/>
      <c r="J203" s="135"/>
      <c r="K203" s="136"/>
      <c r="L203" s="119"/>
      <c r="M203" s="248"/>
      <c r="N203" s="274"/>
      <c r="U203" s="238" t="str">
        <f t="shared" si="22"/>
        <v> </v>
      </c>
      <c r="V203" s="239">
        <f t="shared" si="23"/>
        <v>0</v>
      </c>
      <c r="W203" s="238">
        <f t="shared" si="24"/>
        <v>0</v>
      </c>
      <c r="X203" s="238">
        <f t="shared" si="25"/>
        <v>0</v>
      </c>
    </row>
    <row r="204" spans="1:24" ht="12.75" customHeight="1" thickBot="1">
      <c r="A204" s="124"/>
      <c r="B204" s="20"/>
      <c r="C204" s="211"/>
      <c r="D204" s="19"/>
      <c r="E204" s="203"/>
      <c r="F204" s="211"/>
      <c r="G204" s="19"/>
      <c r="H204" s="203"/>
      <c r="I204" s="206"/>
      <c r="J204" s="19"/>
      <c r="K204" s="203"/>
      <c r="L204" s="212"/>
      <c r="M204" s="214"/>
      <c r="N204" s="214"/>
      <c r="U204" s="238" t="str">
        <f t="shared" si="22"/>
        <v> </v>
      </c>
      <c r="V204" s="239">
        <f t="shared" si="23"/>
        <v>0</v>
      </c>
      <c r="W204" s="238">
        <f t="shared" si="24"/>
        <v>0</v>
      </c>
      <c r="X204" s="238">
        <f t="shared" si="25"/>
        <v>0</v>
      </c>
    </row>
    <row r="205" spans="1:24" ht="12.75" customHeight="1" thickBot="1">
      <c r="A205" s="192"/>
      <c r="B205" s="193"/>
      <c r="C205" s="194"/>
      <c r="D205" s="195"/>
      <c r="E205" s="196"/>
      <c r="F205" s="198">
        <f aca="true" t="shared" si="26" ref="F205:K205">COUNTIF(F4:F204,"&gt;0")</f>
        <v>60</v>
      </c>
      <c r="G205" s="198">
        <f t="shared" si="26"/>
        <v>55</v>
      </c>
      <c r="H205" s="198">
        <f t="shared" si="26"/>
        <v>52</v>
      </c>
      <c r="I205" s="197">
        <f t="shared" si="26"/>
        <v>0</v>
      </c>
      <c r="J205" s="195">
        <f t="shared" si="26"/>
        <v>0</v>
      </c>
      <c r="K205" s="199">
        <f t="shared" si="26"/>
        <v>0</v>
      </c>
      <c r="L205" s="200"/>
      <c r="M205" s="201"/>
      <c r="N205" s="202"/>
      <c r="U205" s="238" t="str">
        <f t="shared" si="22"/>
        <v> </v>
      </c>
      <c r="V205" s="239">
        <f t="shared" si="23"/>
        <v>0</v>
      </c>
      <c r="W205" s="238">
        <f t="shared" si="24"/>
        <v>0</v>
      </c>
      <c r="X205" s="238">
        <f t="shared" si="25"/>
        <v>0</v>
      </c>
    </row>
    <row r="206" spans="1:24" ht="12.75" customHeight="1">
      <c r="A206" s="121">
        <v>1</v>
      </c>
      <c r="B206" s="123" t="str">
        <f>Startovka!G276</f>
        <v>Tesařová Markéta</v>
      </c>
      <c r="C206" s="24">
        <f>Startovka!H276</f>
        <v>1994</v>
      </c>
      <c r="D206" s="22" t="str">
        <f>Startovka!I276</f>
        <v>Ž</v>
      </c>
      <c r="E206" s="48" t="str">
        <f>Startovka!J276</f>
        <v>GYMBOS</v>
      </c>
      <c r="F206" s="144">
        <f>IF(COUNTIF(1!$G$5:$G$85,$B206)=0,0,VLOOKUP($B206,1!$G$5:$O$85,9,FALSE))</f>
        <v>40</v>
      </c>
      <c r="G206" s="127">
        <f>IF(COUNTIF(2!$G$5:$G$78,$B206)=0,0,VLOOKUP($B206,2!$G$5:$O$78,9,FALSE))</f>
        <v>36</v>
      </c>
      <c r="H206" s="128">
        <f>IF(COUNTIF(3!$G$5:$G$85,$B206)=0,0,VLOOKUP($B206,3!$G$5:$O$85,9,FALSE))</f>
        <v>36</v>
      </c>
      <c r="I206" s="144">
        <f>IF(COUNTIF(4!$G$5:$G$85,$B206)=0,0,VLOOKUP($B206,4!$G$5:$O$85,9,FALSE))</f>
        <v>0</v>
      </c>
      <c r="J206" s="145">
        <f>IF(COUNTIF(5!$G$5:$G$85,$B206)=0,0,VLOOKUP($B206,5!$G$5:$O$85,9,FALSE))</f>
        <v>0</v>
      </c>
      <c r="K206" s="146">
        <f>IF(COUNTIF(6!$G$5:$G$85,$B206)=0,0,VLOOKUP($B206,6!$G$5:$O$85,9,FALSE))</f>
        <v>0</v>
      </c>
      <c r="L206" s="147">
        <f aca="true" t="shared" si="27" ref="L206:L237">LARGE(F206:K206,1)+LARGE(F206:K206,2)+LARGE(F206:K206,3)+LARGE(F206:K206,4)+LARGE(F206:K206,5)</f>
        <v>112</v>
      </c>
      <c r="M206" s="151">
        <f>COUNTIF(F206:K206,"&gt;0")</f>
        <v>3</v>
      </c>
      <c r="N206" s="148">
        <f>COUNTIF($D$4:D206,D206)</f>
        <v>1</v>
      </c>
      <c r="U206" s="238" t="str">
        <f t="shared" si="22"/>
        <v>1 Ž</v>
      </c>
      <c r="V206" s="239" t="str">
        <f t="shared" si="23"/>
        <v>Tesařová Markéta</v>
      </c>
      <c r="W206" s="238">
        <f t="shared" si="24"/>
        <v>112</v>
      </c>
      <c r="X206" s="238">
        <f t="shared" si="25"/>
        <v>3</v>
      </c>
    </row>
    <row r="207" spans="1:24" ht="12.75" customHeight="1">
      <c r="A207" s="122">
        <v>2</v>
      </c>
      <c r="B207" s="123" t="str">
        <f>Startovka!G288</f>
        <v>Žákovská Alena</v>
      </c>
      <c r="C207" s="24">
        <f>Startovka!H288</f>
        <v>1962</v>
      </c>
      <c r="D207" s="22" t="str">
        <f>Startovka!I288</f>
        <v>ŽV</v>
      </c>
      <c r="E207" s="48" t="str">
        <f>Startovka!J288</f>
        <v>Horizont Kola Novák Blansko</v>
      </c>
      <c r="F207" s="130">
        <f>IF(COUNTIF(1!$G$5:$G$85,$B207)=0,0,VLOOKUP($B207,1!$G$5:$O$85,9,FALSE))</f>
        <v>36</v>
      </c>
      <c r="G207" s="127">
        <f>IF(COUNTIF(2!$G$5:$G$78,$B207)=0,0,VLOOKUP($B207,2!$G$5:$O$78,9,FALSE))</f>
        <v>30</v>
      </c>
      <c r="H207" s="128">
        <f>IF(COUNTIF(3!$G$5:$G$85,$B207)=0,0,VLOOKUP($B207,3!$G$5:$O$85,9,FALSE))</f>
        <v>29</v>
      </c>
      <c r="I207" s="130">
        <f>IF(COUNTIF(4!$G$5:$G$85,$B207)=0,0,VLOOKUP($B207,4!$G$5:$O$85,9,FALSE))</f>
        <v>0</v>
      </c>
      <c r="J207" s="205">
        <f>IF(COUNTIF(5!$G$5:$G$85,$B207)=0,0,VLOOKUP($B207,5!$G$5:$O$85,9,FALSE))</f>
        <v>0</v>
      </c>
      <c r="K207" s="132">
        <f>IF(COUNTIF(6!$G$5:$G$85,$B207)=0,0,VLOOKUP($B207,6!$G$5:$O$85,9,FALSE))</f>
        <v>0</v>
      </c>
      <c r="L207" s="118">
        <f t="shared" si="27"/>
        <v>95</v>
      </c>
      <c r="M207" s="149">
        <f>COUNTIF(F207:K207,"&gt;0")</f>
        <v>3</v>
      </c>
      <c r="N207" s="25">
        <f>COUNTIF($D$4:D207,D207)</f>
        <v>1</v>
      </c>
      <c r="U207" s="238" t="str">
        <f t="shared" si="22"/>
        <v>1 ŽV</v>
      </c>
      <c r="V207" s="239" t="str">
        <f t="shared" si="23"/>
        <v>Žákovská Alena</v>
      </c>
      <c r="W207" s="238">
        <f t="shared" si="24"/>
        <v>95</v>
      </c>
      <c r="X207" s="238">
        <f t="shared" si="25"/>
        <v>3</v>
      </c>
    </row>
    <row r="208" spans="1:24" ht="12.75" customHeight="1">
      <c r="A208" s="122">
        <v>3</v>
      </c>
      <c r="B208" s="123" t="str">
        <f>Startovka!G229</f>
        <v>Komárková Zdenka</v>
      </c>
      <c r="C208" s="24">
        <f>Startovka!H229</f>
        <v>1974</v>
      </c>
      <c r="D208" s="22" t="str">
        <f>Startovka!I229</f>
        <v>Ž</v>
      </c>
      <c r="E208" s="48" t="str">
        <f>Startovka!J229</f>
        <v>Olešnice</v>
      </c>
      <c r="F208" s="130">
        <f>IF(COUNTIF(1!$G$5:$G$85,$B208)=0,0,VLOOKUP($B208,1!$G$5:$O$85,9,FALSE))</f>
        <v>33</v>
      </c>
      <c r="G208" s="127">
        <f>IF(COUNTIF(2!$G$5:$G$78,$B208)=0,0,VLOOKUP($B208,2!$G$5:$O$78,9,FALSE))</f>
        <v>28</v>
      </c>
      <c r="H208" s="128">
        <f>IF(COUNTIF(3!$G$5:$G$85,$B208)=0,0,VLOOKUP($B208,3!$G$5:$O$85,9,FALSE))</f>
        <v>31</v>
      </c>
      <c r="I208" s="130">
        <f>IF(COUNTIF(4!$G$5:$G$85,$B208)=0,0,VLOOKUP($B208,4!$G$5:$O$85,9,FALSE))</f>
        <v>0</v>
      </c>
      <c r="J208" s="205">
        <f>IF(COUNTIF(5!$G$5:$G$85,$B208)=0,0,VLOOKUP($B208,5!$G$5:$O$85,9,FALSE))</f>
        <v>0</v>
      </c>
      <c r="K208" s="132">
        <f>IF(COUNTIF(6!$G$5:$G$85,$B208)=0,0,VLOOKUP($B208,6!$G$5:$O$85,9,FALSE))</f>
        <v>0</v>
      </c>
      <c r="L208" s="118">
        <f t="shared" si="27"/>
        <v>92</v>
      </c>
      <c r="M208" s="150">
        <f aca="true" t="shared" si="28" ref="M208:M271">COUNTIF(F208:K208,"&gt;0")</f>
        <v>3</v>
      </c>
      <c r="N208" s="25">
        <f>COUNTIF($D$4:D208,D208)</f>
        <v>2</v>
      </c>
      <c r="U208" s="238" t="str">
        <f t="shared" si="22"/>
        <v>2 Ž</v>
      </c>
      <c r="V208" s="239" t="str">
        <f t="shared" si="23"/>
        <v>Komárková Zdenka</v>
      </c>
      <c r="W208" s="238">
        <f t="shared" si="24"/>
        <v>92</v>
      </c>
      <c r="X208" s="238">
        <f t="shared" si="25"/>
        <v>3</v>
      </c>
    </row>
    <row r="209" spans="1:24" ht="12.75" customHeight="1">
      <c r="A209" s="122">
        <v>4</v>
      </c>
      <c r="B209" s="123" t="str">
        <f>Startovka!G239</f>
        <v>Krejsová Petra</v>
      </c>
      <c r="C209" s="24">
        <f>Startovka!H239</f>
        <v>1979</v>
      </c>
      <c r="D209" s="22" t="str">
        <f>Startovka!I239</f>
        <v>Ž</v>
      </c>
      <c r="E209" s="48" t="str">
        <f>Startovka!J239</f>
        <v>Auto RZ Boskovice</v>
      </c>
      <c r="F209" s="130">
        <f>IF(COUNTIF(1!$G$5:$G$85,$B209)=0,0,VLOOKUP($B209,1!$G$5:$O$85,9,FALSE))</f>
        <v>31</v>
      </c>
      <c r="G209" s="127">
        <f>IF(COUNTIF(2!$G$5:$G$78,$B209)=0,0,VLOOKUP($B209,2!$G$5:$O$78,9,FALSE))</f>
        <v>29</v>
      </c>
      <c r="H209" s="128">
        <f>IF(COUNTIF(3!$G$5:$G$85,$B209)=0,0,VLOOKUP($B209,3!$G$5:$O$85,9,FALSE))</f>
        <v>33</v>
      </c>
      <c r="I209" s="130">
        <f>IF(COUNTIF(4!$G$5:$G$85,$B209)=0,0,VLOOKUP($B209,4!$G$5:$O$85,9,FALSE))</f>
        <v>0</v>
      </c>
      <c r="J209" s="205">
        <f>IF(COUNTIF(5!$G$5:$G$85,$B209)=0,0,VLOOKUP($B209,5!$G$5:$O$85,9,FALSE))</f>
        <v>0</v>
      </c>
      <c r="K209" s="132">
        <f>IF(COUNTIF(6!$G$5:$G$85,$B209)=0,0,VLOOKUP($B209,6!$G$5:$O$85,9,FALSE))</f>
        <v>0</v>
      </c>
      <c r="L209" s="118">
        <f t="shared" si="27"/>
        <v>93</v>
      </c>
      <c r="M209" s="150">
        <f t="shared" si="28"/>
        <v>3</v>
      </c>
      <c r="N209" s="25">
        <f>COUNTIF($D$4:D209,D209)</f>
        <v>3</v>
      </c>
      <c r="U209" s="238" t="str">
        <f t="shared" si="22"/>
        <v>3 Ž</v>
      </c>
      <c r="V209" s="239" t="str">
        <f t="shared" si="23"/>
        <v>Krejsová Petra</v>
      </c>
      <c r="W209" s="238">
        <f t="shared" si="24"/>
        <v>93</v>
      </c>
      <c r="X209" s="238">
        <f t="shared" si="25"/>
        <v>3</v>
      </c>
    </row>
    <row r="210" spans="1:24" ht="12.75" customHeight="1">
      <c r="A210" s="122">
        <v>5</v>
      </c>
      <c r="B210" s="123" t="str">
        <f>Startovka!G209</f>
        <v>Grünová Ivana</v>
      </c>
      <c r="C210" s="24">
        <f>Startovka!H209</f>
        <v>1971</v>
      </c>
      <c r="D210" s="22" t="str">
        <f>Startovka!I209</f>
        <v>ŽV</v>
      </c>
      <c r="E210" s="48" t="str">
        <f>Startovka!J209</f>
        <v>AC Okrouhlá</v>
      </c>
      <c r="F210" s="130">
        <f>IF(COUNTIF(1!$G$5:$G$85,$B210)=0,0,VLOOKUP($B210,1!$G$5:$O$85,9,FALSE))</f>
        <v>28</v>
      </c>
      <c r="G210" s="127">
        <f>IF(COUNTIF(2!$G$5:$G$78,$B210)=0,0,VLOOKUP($B210,2!$G$5:$O$78,9,FALSE))</f>
        <v>27</v>
      </c>
      <c r="H210" s="128">
        <f>IF(COUNTIF(3!$G$5:$G$85,$B210)=0,0,VLOOKUP($B210,3!$G$5:$O$85,9,FALSE))</f>
        <v>27</v>
      </c>
      <c r="I210" s="130">
        <f>IF(COUNTIF(4!$G$5:$G$85,$B210)=0,0,VLOOKUP($B210,4!$G$5:$O$85,9,FALSE))</f>
        <v>0</v>
      </c>
      <c r="J210" s="205">
        <f>IF(COUNTIF(5!$G$5:$G$85,$B210)=0,0,VLOOKUP($B210,5!$G$5:$O$85,9,FALSE))</f>
        <v>0</v>
      </c>
      <c r="K210" s="132">
        <f>IF(COUNTIF(6!$G$5:$G$85,$B210)=0,0,VLOOKUP($B210,6!$G$5:$O$85,9,FALSE))</f>
        <v>0</v>
      </c>
      <c r="L210" s="118">
        <f t="shared" si="27"/>
        <v>82</v>
      </c>
      <c r="M210" s="152">
        <f t="shared" si="28"/>
        <v>3</v>
      </c>
      <c r="N210" s="25">
        <f>COUNTIF($D$4:D210,D210)</f>
        <v>2</v>
      </c>
      <c r="U210" s="238" t="str">
        <f t="shared" si="22"/>
        <v>2 ŽV</v>
      </c>
      <c r="V210" s="239" t="str">
        <f t="shared" si="23"/>
        <v>Grünová Ivana</v>
      </c>
      <c r="W210" s="238">
        <f t="shared" si="24"/>
        <v>82</v>
      </c>
      <c r="X210" s="238">
        <f t="shared" si="25"/>
        <v>3</v>
      </c>
    </row>
    <row r="211" spans="1:24" ht="12.75" customHeight="1">
      <c r="A211" s="122">
        <v>6</v>
      </c>
      <c r="B211" s="123" t="str">
        <f>Startovka!G224</f>
        <v>Kassaiová Martina</v>
      </c>
      <c r="C211" s="24">
        <f>Startovka!H224</f>
        <v>1980</v>
      </c>
      <c r="D211" s="22" t="str">
        <f>Startovka!I224</f>
        <v>Ž</v>
      </c>
      <c r="E211" s="48" t="str">
        <f>Startovka!J224</f>
        <v>Cyklo Kassai Boskovice</v>
      </c>
      <c r="F211" s="130">
        <f>IF(COUNTIF(1!$G$5:$G$85,$B211)=0,0,VLOOKUP($B211,1!$G$5:$O$85,9,FALSE))</f>
        <v>27</v>
      </c>
      <c r="G211" s="127">
        <f>IF(COUNTIF(2!$G$5:$G$78,$B211)=0,0,VLOOKUP($B211,2!$G$5:$O$78,9,FALSE))</f>
        <v>26</v>
      </c>
      <c r="H211" s="128">
        <f>IF(COUNTIF(3!$G$5:$G$85,$B211)=0,0,VLOOKUP($B211,3!$G$5:$O$85,9,FALSE))</f>
        <v>28</v>
      </c>
      <c r="I211" s="130">
        <f>IF(COUNTIF(4!$G$5:$G$85,$B211)=0,0,VLOOKUP($B211,4!$G$5:$O$85,9,FALSE))</f>
        <v>0</v>
      </c>
      <c r="J211" s="205">
        <f>IF(COUNTIF(5!$G$5:$G$85,$B211)=0,0,VLOOKUP($B211,5!$G$5:$O$85,9,FALSE))</f>
        <v>0</v>
      </c>
      <c r="K211" s="132">
        <f>IF(COUNTIF(6!$G$5:$G$85,$B211)=0,0,VLOOKUP($B211,6!$G$5:$O$85,9,FALSE))</f>
        <v>0</v>
      </c>
      <c r="L211" s="118">
        <f t="shared" si="27"/>
        <v>81</v>
      </c>
      <c r="M211" s="150">
        <f t="shared" si="28"/>
        <v>3</v>
      </c>
      <c r="N211" s="25">
        <f>COUNTIF($D$4:D211,D211)</f>
        <v>4</v>
      </c>
      <c r="U211" s="238" t="str">
        <f t="shared" si="22"/>
        <v>4 Ž</v>
      </c>
      <c r="V211" s="239" t="str">
        <f t="shared" si="23"/>
        <v>Kassaiová Martina</v>
      </c>
      <c r="W211" s="238">
        <f t="shared" si="24"/>
        <v>81</v>
      </c>
      <c r="X211" s="238">
        <f t="shared" si="25"/>
        <v>3</v>
      </c>
    </row>
    <row r="212" spans="1:24" ht="12.75" customHeight="1">
      <c r="A212" s="141">
        <v>7</v>
      </c>
      <c r="B212" s="123" t="str">
        <f>Startovka!G219</f>
        <v>Hromádková Petra</v>
      </c>
      <c r="C212" s="24">
        <f>Startovka!H219</f>
        <v>1982</v>
      </c>
      <c r="D212" s="22" t="str">
        <f>Startovka!I219</f>
        <v>Ž</v>
      </c>
      <c r="E212" s="48" t="str">
        <f>Startovka!J219</f>
        <v>Blansko</v>
      </c>
      <c r="F212" s="130">
        <f>IF(COUNTIF(1!$G$5:$G$85,$B212)=0,0,VLOOKUP($B212,1!$G$5:$O$85,9,FALSE))</f>
        <v>26</v>
      </c>
      <c r="G212" s="127">
        <f>IF(COUNTIF(2!$G$5:$G$78,$B212)=0,0,VLOOKUP($B212,2!$G$5:$O$78,9,FALSE))</f>
        <v>25</v>
      </c>
      <c r="H212" s="128">
        <f>IF(COUNTIF(3!$G$5:$G$85,$B212)=0,0,VLOOKUP($B212,3!$G$5:$O$85,9,FALSE))</f>
        <v>26</v>
      </c>
      <c r="I212" s="130">
        <f>IF(COUNTIF(4!$G$5:$G$85,$B212)=0,0,VLOOKUP($B212,4!$G$5:$O$85,9,FALSE))</f>
        <v>0</v>
      </c>
      <c r="J212" s="205">
        <f>IF(COUNTIF(5!$G$5:$G$85,$B212)=0,0,VLOOKUP($B212,5!$G$5:$O$85,9,FALSE))</f>
        <v>0</v>
      </c>
      <c r="K212" s="132">
        <f>IF(COUNTIF(6!$G$5:$G$85,$B212)=0,0,VLOOKUP($B212,6!$G$5:$O$85,9,FALSE))</f>
        <v>0</v>
      </c>
      <c r="L212" s="118">
        <f t="shared" si="27"/>
        <v>77</v>
      </c>
      <c r="M212" s="179">
        <f t="shared" si="28"/>
        <v>3</v>
      </c>
      <c r="N212" s="25">
        <f>COUNTIF($D$4:D212,D212)</f>
        <v>5</v>
      </c>
      <c r="U212" s="238" t="str">
        <f t="shared" si="22"/>
        <v>5 Ž</v>
      </c>
      <c r="V212" s="239" t="str">
        <f t="shared" si="23"/>
        <v>Hromádková Petra</v>
      </c>
      <c r="W212" s="238">
        <f t="shared" si="24"/>
        <v>77</v>
      </c>
      <c r="X212" s="238">
        <f t="shared" si="25"/>
        <v>3</v>
      </c>
    </row>
    <row r="213" spans="1:24" ht="12.75" customHeight="1">
      <c r="A213" s="141">
        <v>8</v>
      </c>
      <c r="B213" s="123" t="str">
        <f>Startovka!G227</f>
        <v>Klimešová Daniela</v>
      </c>
      <c r="C213" s="24">
        <f>Startovka!H227</f>
        <v>1973</v>
      </c>
      <c r="D213" s="22" t="str">
        <f>Startovka!I227</f>
        <v>ŽV</v>
      </c>
      <c r="E213" s="48" t="str">
        <f>Startovka!J227</f>
        <v>Skalice nad Svitavou</v>
      </c>
      <c r="F213" s="130">
        <f>IF(COUNTIF(1!$G$5:$G$85,$B213)=0,0,VLOOKUP($B213,1!$G$5:$O$85,9,FALSE))</f>
        <v>23</v>
      </c>
      <c r="G213" s="127">
        <f>IF(COUNTIF(2!$G$5:$G$78,$B213)=0,0,VLOOKUP($B213,2!$G$5:$O$78,9,FALSE))</f>
        <v>24</v>
      </c>
      <c r="H213" s="128">
        <f>IF(COUNTIF(3!$G$5:$G$85,$B213)=0,0,VLOOKUP($B213,3!$G$5:$O$85,9,FALSE))</f>
        <v>24</v>
      </c>
      <c r="I213" s="130">
        <f>IF(COUNTIF(4!$G$5:$G$85,$B213)=0,0,VLOOKUP($B213,4!$G$5:$O$85,9,FALSE))</f>
        <v>0</v>
      </c>
      <c r="J213" s="205">
        <f>IF(COUNTIF(5!$G$5:$G$85,$B213)=0,0,VLOOKUP($B213,5!$G$5:$O$85,9,FALSE))</f>
        <v>0</v>
      </c>
      <c r="K213" s="132">
        <f>IF(COUNTIF(6!$G$5:$G$85,$B213)=0,0,VLOOKUP($B213,6!$G$5:$O$85,9,FALSE))</f>
        <v>0</v>
      </c>
      <c r="L213" s="118">
        <f t="shared" si="27"/>
        <v>71</v>
      </c>
      <c r="M213" s="179">
        <f t="shared" si="28"/>
        <v>3</v>
      </c>
      <c r="N213" s="25">
        <f>COUNTIF($D$4:D213,D213)</f>
        <v>3</v>
      </c>
      <c r="U213" s="238" t="str">
        <f t="shared" si="22"/>
        <v>3 ŽV</v>
      </c>
      <c r="V213" s="239" t="str">
        <f t="shared" si="23"/>
        <v>Klimešová Daniela</v>
      </c>
      <c r="W213" s="238">
        <f t="shared" si="24"/>
        <v>71</v>
      </c>
      <c r="X213" s="238">
        <f t="shared" si="25"/>
        <v>3</v>
      </c>
    </row>
    <row r="214" spans="1:24" ht="12.75" customHeight="1">
      <c r="A214" s="141">
        <v>9</v>
      </c>
      <c r="B214" s="123" t="str">
        <f>Startovka!G237</f>
        <v>Krejčiříková Kateřina</v>
      </c>
      <c r="C214" s="24">
        <f>Startovka!H237</f>
        <v>1972</v>
      </c>
      <c r="D214" s="22" t="str">
        <f>Startovka!I237</f>
        <v>ŽV</v>
      </c>
      <c r="E214" s="48" t="str">
        <f>Startovka!J237</f>
        <v>Svatá Kateřina</v>
      </c>
      <c r="F214" s="130">
        <f>IF(COUNTIF(1!$G$5:$G$85,$B214)=0,0,VLOOKUP($B214,1!$G$5:$O$85,9,FALSE))</f>
        <v>24</v>
      </c>
      <c r="G214" s="127">
        <f>IF(COUNTIF(2!$G$5:$G$78,$B214)=0,0,VLOOKUP($B214,2!$G$5:$O$78,9,FALSE))</f>
        <v>23</v>
      </c>
      <c r="H214" s="128">
        <f>IF(COUNTIF(3!$G$5:$G$85,$B214)=0,0,VLOOKUP($B214,3!$G$5:$O$85,9,FALSE))</f>
        <v>25</v>
      </c>
      <c r="I214" s="130">
        <f>IF(COUNTIF(4!$G$5:$G$85,$B214)=0,0,VLOOKUP($B214,4!$G$5:$O$85,9,FALSE))</f>
        <v>0</v>
      </c>
      <c r="J214" s="205">
        <f>IF(COUNTIF(5!$G$5:$G$85,$B214)=0,0,VLOOKUP($B214,5!$G$5:$O$85,9,FALSE))</f>
        <v>0</v>
      </c>
      <c r="K214" s="132">
        <f>IF(COUNTIF(6!$G$5:$G$85,$B214)=0,0,VLOOKUP($B214,6!$G$5:$O$85,9,FALSE))</f>
        <v>0</v>
      </c>
      <c r="L214" s="118">
        <f t="shared" si="27"/>
        <v>72</v>
      </c>
      <c r="M214" s="179">
        <f t="shared" si="28"/>
        <v>3</v>
      </c>
      <c r="N214" s="25">
        <f>COUNTIF($D$4:D214,D214)</f>
        <v>4</v>
      </c>
      <c r="U214" s="238" t="str">
        <f t="shared" si="22"/>
        <v>4 ŽV</v>
      </c>
      <c r="V214" s="239" t="str">
        <f t="shared" si="23"/>
        <v>Krejčiříková Kateřina</v>
      </c>
      <c r="W214" s="238">
        <f t="shared" si="24"/>
        <v>72</v>
      </c>
      <c r="X214" s="238">
        <f t="shared" si="25"/>
        <v>3</v>
      </c>
    </row>
    <row r="215" spans="1:24" ht="12.75" customHeight="1">
      <c r="A215" s="141">
        <v>10</v>
      </c>
      <c r="B215" s="123" t="str">
        <f>Startovka!G225</f>
        <v>Kejíková Romana</v>
      </c>
      <c r="C215" s="24">
        <f>Startovka!H225</f>
        <v>1995</v>
      </c>
      <c r="D215" s="22" t="str">
        <f>Startovka!I225</f>
        <v>Ž</v>
      </c>
      <c r="E215" s="48" t="str">
        <f>Startovka!J225</f>
        <v>Mladkov</v>
      </c>
      <c r="F215" s="130">
        <f>IF(COUNTIF(1!$G$5:$G$85,$B215)=0,0,VLOOKUP($B215,1!$G$5:$O$85,9,FALSE))</f>
        <v>21</v>
      </c>
      <c r="G215" s="127">
        <f>IF(COUNTIF(2!$G$5:$G$78,$B215)=0,0,VLOOKUP($B215,2!$G$5:$O$78,9,FALSE))</f>
        <v>22</v>
      </c>
      <c r="H215" s="128">
        <f>IF(COUNTIF(3!$G$5:$G$85,$B215)=0,0,VLOOKUP($B215,3!$G$5:$O$85,9,FALSE))</f>
        <v>23</v>
      </c>
      <c r="I215" s="130">
        <f>IF(COUNTIF(4!$G$5:$G$85,$B215)=0,0,VLOOKUP($B215,4!$G$5:$O$85,9,FALSE))</f>
        <v>0</v>
      </c>
      <c r="J215" s="205">
        <f>IF(COUNTIF(5!$G$5:$G$85,$B215)=0,0,VLOOKUP($B215,5!$G$5:$O$85,9,FALSE))</f>
        <v>0</v>
      </c>
      <c r="K215" s="132">
        <f>IF(COUNTIF(6!$G$5:$G$85,$B215)=0,0,VLOOKUP($B215,6!$G$5:$O$85,9,FALSE))</f>
        <v>0</v>
      </c>
      <c r="L215" s="118">
        <f t="shared" si="27"/>
        <v>66</v>
      </c>
      <c r="M215" s="179">
        <f t="shared" si="28"/>
        <v>3</v>
      </c>
      <c r="N215" s="25">
        <f>COUNTIF($D$4:D215,D215)</f>
        <v>6</v>
      </c>
      <c r="U215" s="238" t="str">
        <f t="shared" si="22"/>
        <v>6 Ž</v>
      </c>
      <c r="V215" s="239" t="str">
        <f t="shared" si="23"/>
        <v>Kejíková Romana</v>
      </c>
      <c r="W215" s="238">
        <f t="shared" si="24"/>
        <v>66</v>
      </c>
      <c r="X215" s="238">
        <f t="shared" si="25"/>
        <v>3</v>
      </c>
    </row>
    <row r="216" spans="1:24" ht="12.75" customHeight="1">
      <c r="A216" s="141">
        <v>11</v>
      </c>
      <c r="B216" s="123" t="str">
        <f>Startovka!G193</f>
        <v>Barešová Milada</v>
      </c>
      <c r="C216" s="24">
        <f>Startovka!H193</f>
        <v>1975</v>
      </c>
      <c r="D216" s="22" t="str">
        <f>Startovka!I193</f>
        <v>Ž</v>
      </c>
      <c r="E216" s="48" t="str">
        <f>Startovka!J193</f>
        <v>Bambas Skalice</v>
      </c>
      <c r="F216" s="130">
        <f>IF(COUNTIF(1!$G$5:$G$85,$B216)=0,0,VLOOKUP($B216,1!$G$5:$O$85,9,FALSE))</f>
        <v>0</v>
      </c>
      <c r="G216" s="127">
        <f>IF(COUNTIF(2!$G$5:$G$78,$B216)=0,0,VLOOKUP($B216,2!$G$5:$O$78,9,FALSE))</f>
        <v>40</v>
      </c>
      <c r="H216" s="128">
        <f>IF(COUNTIF(3!$G$5:$G$85,$B216)=0,0,VLOOKUP($B216,3!$G$5:$O$85,9,FALSE))</f>
        <v>0</v>
      </c>
      <c r="I216" s="130">
        <f>IF(COUNTIF(4!$G$5:$G$85,$B216)=0,0,VLOOKUP($B216,4!$G$5:$O$85,9,FALSE))</f>
        <v>0</v>
      </c>
      <c r="J216" s="205">
        <f>IF(COUNTIF(5!$G$5:$G$85,$B216)=0,0,VLOOKUP($B216,5!$G$5:$O$85,9,FALSE))</f>
        <v>0</v>
      </c>
      <c r="K216" s="132">
        <f>IF(COUNTIF(6!$G$5:$G$85,$B216)=0,0,VLOOKUP($B216,6!$G$5:$O$85,9,FALSE))</f>
        <v>0</v>
      </c>
      <c r="L216" s="118">
        <f t="shared" si="27"/>
        <v>40</v>
      </c>
      <c r="M216" s="179">
        <f t="shared" si="28"/>
        <v>1</v>
      </c>
      <c r="N216" s="25">
        <f>COUNTIF($D$4:D216,D216)</f>
        <v>7</v>
      </c>
      <c r="O216" s="40"/>
      <c r="P216" s="26"/>
      <c r="Q216" s="44"/>
      <c r="U216" s="238" t="str">
        <f t="shared" si="22"/>
        <v>7 Ž</v>
      </c>
      <c r="V216" s="239" t="str">
        <f t="shared" si="23"/>
        <v>Barešová Milada</v>
      </c>
      <c r="W216" s="238">
        <f t="shared" si="24"/>
        <v>40</v>
      </c>
      <c r="X216" s="238">
        <f t="shared" si="25"/>
        <v>1</v>
      </c>
    </row>
    <row r="217" spans="1:24" ht="12.75" customHeight="1">
      <c r="A217" s="141">
        <v>12</v>
      </c>
      <c r="B217" s="123" t="str">
        <f>Startovka!G221</f>
        <v>Hynštová Marie</v>
      </c>
      <c r="C217" s="24">
        <f>Startovka!H221</f>
        <v>1957</v>
      </c>
      <c r="D217" s="22" t="str">
        <f>Startovka!I221</f>
        <v>ŽV</v>
      </c>
      <c r="E217" s="48" t="str">
        <f>Startovka!J221</f>
        <v>Vyškov</v>
      </c>
      <c r="F217" s="130">
        <f>IF(COUNTIF(1!$G$5:$G$85,$B217)=0,0,VLOOKUP($B217,1!$G$5:$O$85,9,FALSE))</f>
        <v>0</v>
      </c>
      <c r="G217" s="127">
        <f>IF(COUNTIF(2!$G$5:$G$78,$B217)=0,0,VLOOKUP($B217,2!$G$5:$O$78,9,FALSE))</f>
        <v>33</v>
      </c>
      <c r="H217" s="128">
        <f>IF(COUNTIF(3!$G$5:$G$85,$B217)=0,0,VLOOKUP($B217,3!$G$5:$O$85,9,FALSE))</f>
        <v>40</v>
      </c>
      <c r="I217" s="130">
        <f>IF(COUNTIF(4!$G$5:$G$85,$B217)=0,0,VLOOKUP($B217,4!$G$5:$O$85,9,FALSE))</f>
        <v>0</v>
      </c>
      <c r="J217" s="205">
        <f>IF(COUNTIF(5!$G$5:$G$85,$B217)=0,0,VLOOKUP($B217,5!$G$5:$O$85,9,FALSE))</f>
        <v>0</v>
      </c>
      <c r="K217" s="132">
        <f>IF(COUNTIF(6!$G$5:$G$85,$B217)=0,0,VLOOKUP($B217,6!$G$5:$O$85,9,FALSE))</f>
        <v>0</v>
      </c>
      <c r="L217" s="118">
        <f t="shared" si="27"/>
        <v>73</v>
      </c>
      <c r="M217" s="179">
        <f t="shared" si="28"/>
        <v>2</v>
      </c>
      <c r="N217" s="47">
        <f>COUNTIF($D$4:D217,D217)</f>
        <v>5</v>
      </c>
      <c r="O217" s="40"/>
      <c r="P217" s="26"/>
      <c r="Q217" s="44"/>
      <c r="U217" s="238" t="str">
        <f t="shared" si="22"/>
        <v>5 ŽV</v>
      </c>
      <c r="V217" s="239" t="str">
        <f t="shared" si="23"/>
        <v>Hynštová Marie</v>
      </c>
      <c r="W217" s="238">
        <f t="shared" si="24"/>
        <v>73</v>
      </c>
      <c r="X217" s="238">
        <f t="shared" si="25"/>
        <v>2</v>
      </c>
    </row>
    <row r="218" spans="1:24" ht="12.75" customHeight="1">
      <c r="A218" s="141">
        <v>13</v>
      </c>
      <c r="B218" s="123" t="str">
        <f>Startovka!G263</f>
        <v>Roučková Martina</v>
      </c>
      <c r="C218" s="24">
        <f>Startovka!H263</f>
        <v>1975</v>
      </c>
      <c r="D218" s="22" t="str">
        <f>Startovka!I263</f>
        <v>Ž</v>
      </c>
      <c r="E218" s="48" t="str">
        <f>Startovka!J263</f>
        <v>Sokol Blansko</v>
      </c>
      <c r="F218" s="130">
        <f>IF(COUNTIF(1!$G$5:$G$85,$B218)=0,0,VLOOKUP($B218,1!$G$5:$O$85,9,FALSE))</f>
        <v>0</v>
      </c>
      <c r="G218" s="127">
        <f>IF(COUNTIF(2!$G$5:$G$78,$B218)=0,0,VLOOKUP($B218,2!$G$5:$O$78,9,FALSE))</f>
        <v>31</v>
      </c>
      <c r="H218" s="128">
        <f>IF(COUNTIF(3!$G$5:$G$85,$B218)=0,0,VLOOKUP($B218,3!$G$5:$O$85,9,FALSE))</f>
        <v>0</v>
      </c>
      <c r="I218" s="130">
        <f>IF(COUNTIF(4!$G$5:$G$85,$B218)=0,0,VLOOKUP($B218,4!$G$5:$O$85,9,FALSE))</f>
        <v>0</v>
      </c>
      <c r="J218" s="205">
        <f>IF(COUNTIF(5!$G$5:$G$85,$B218)=0,0,VLOOKUP($B218,5!$G$5:$O$85,9,FALSE))</f>
        <v>0</v>
      </c>
      <c r="K218" s="132">
        <f>IF(COUNTIF(6!$G$5:$G$85,$B218)=0,0,VLOOKUP($B218,6!$G$5:$O$85,9,FALSE))</f>
        <v>0</v>
      </c>
      <c r="L218" s="118">
        <f t="shared" si="27"/>
        <v>31</v>
      </c>
      <c r="M218" s="179">
        <f t="shared" si="28"/>
        <v>1</v>
      </c>
      <c r="N218" s="47">
        <f>COUNTIF($D$4:D218,D218)</f>
        <v>8</v>
      </c>
      <c r="O218" s="40"/>
      <c r="P218" s="26"/>
      <c r="Q218" s="44"/>
      <c r="U218" s="238" t="str">
        <f t="shared" si="22"/>
        <v>8 Ž</v>
      </c>
      <c r="V218" s="239" t="str">
        <f t="shared" si="23"/>
        <v>Roučková Martina</v>
      </c>
      <c r="W218" s="238">
        <f t="shared" si="24"/>
        <v>31</v>
      </c>
      <c r="X218" s="238">
        <f t="shared" si="25"/>
        <v>1</v>
      </c>
    </row>
    <row r="219" spans="1:24" ht="12.75" customHeight="1">
      <c r="A219" s="141">
        <v>14</v>
      </c>
      <c r="B219" s="123" t="str">
        <f>Startovka!G208</f>
        <v>Filipiová Andrea</v>
      </c>
      <c r="C219" s="24">
        <f>Startovka!H208</f>
        <v>1981</v>
      </c>
      <c r="D219" s="22" t="str">
        <f>Startovka!I208</f>
        <v>Ž</v>
      </c>
      <c r="E219" s="48" t="str">
        <f>Startovka!J208</f>
        <v>Auto Boskovice</v>
      </c>
      <c r="F219" s="130">
        <f>IF(COUNTIF(1!$G$5:$G$85,$B219)=0,0,VLOOKUP($B219,1!$G$5:$O$85,9,FALSE))</f>
        <v>30</v>
      </c>
      <c r="G219" s="127">
        <f>IF(COUNTIF(2!$G$5:$G$78,$B219)=0,0,VLOOKUP($B219,2!$G$5:$O$78,9,FALSE))</f>
        <v>0</v>
      </c>
      <c r="H219" s="128">
        <f>IF(COUNTIF(3!$G$5:$G$85,$B219)=0,0,VLOOKUP($B219,3!$G$5:$O$85,9,FALSE))</f>
        <v>30</v>
      </c>
      <c r="I219" s="130">
        <f>IF(COUNTIF(4!$G$5:$G$85,$B219)=0,0,VLOOKUP($B219,4!$G$5:$O$85,9,FALSE))</f>
        <v>0</v>
      </c>
      <c r="J219" s="205">
        <f>IF(COUNTIF(5!$G$5:$G$85,$B219)=0,0,VLOOKUP($B219,5!$G$5:$O$85,9,FALSE))</f>
        <v>0</v>
      </c>
      <c r="K219" s="132">
        <f>IF(COUNTIF(6!$G$5:$G$85,$B219)=0,0,VLOOKUP($B219,6!$G$5:$O$85,9,FALSE))</f>
        <v>0</v>
      </c>
      <c r="L219" s="118">
        <f t="shared" si="27"/>
        <v>60</v>
      </c>
      <c r="M219" s="179">
        <f t="shared" si="28"/>
        <v>2</v>
      </c>
      <c r="N219" s="47">
        <f>COUNTIF($D$4:D219,D219)</f>
        <v>9</v>
      </c>
      <c r="O219" s="40"/>
      <c r="P219" s="26"/>
      <c r="Q219" s="44"/>
      <c r="U219" s="238" t="str">
        <f t="shared" si="22"/>
        <v>9 Ž</v>
      </c>
      <c r="V219" s="239" t="str">
        <f t="shared" si="23"/>
        <v>Filipiová Andrea</v>
      </c>
      <c r="W219" s="238">
        <f t="shared" si="24"/>
        <v>60</v>
      </c>
      <c r="X219" s="238">
        <f t="shared" si="25"/>
        <v>2</v>
      </c>
    </row>
    <row r="220" spans="1:24" ht="12.75" customHeight="1">
      <c r="A220" s="141">
        <v>15</v>
      </c>
      <c r="B220" s="123" t="str">
        <f>Startovka!G257</f>
        <v>Pluháčková Eva</v>
      </c>
      <c r="C220" s="24">
        <f>Startovka!H257</f>
        <v>1987</v>
      </c>
      <c r="D220" s="22" t="str">
        <f>Startovka!I257</f>
        <v>Ž</v>
      </c>
      <c r="E220" s="48" t="str">
        <f>Startovka!J257</f>
        <v>Mikulov</v>
      </c>
      <c r="F220" s="130">
        <f>IF(COUNTIF(1!$G$5:$G$85,$B220)=0,0,VLOOKUP($B220,1!$G$5:$O$85,9,FALSE))</f>
        <v>29</v>
      </c>
      <c r="G220" s="127">
        <f>IF(COUNTIF(2!$G$5:$G$78,$B220)=0,0,VLOOKUP($B220,2!$G$5:$O$78,9,FALSE))</f>
        <v>0</v>
      </c>
      <c r="H220" s="128">
        <f>IF(COUNTIF(3!$G$5:$G$85,$B220)=0,0,VLOOKUP($B220,3!$G$5:$O$85,9,FALSE))</f>
        <v>0</v>
      </c>
      <c r="I220" s="130">
        <f>IF(COUNTIF(4!$G$5:$G$85,$B220)=0,0,VLOOKUP($B220,4!$G$5:$O$85,9,FALSE))</f>
        <v>0</v>
      </c>
      <c r="J220" s="205">
        <f>IF(COUNTIF(5!$G$5:$G$85,$B220)=0,0,VLOOKUP($B220,5!$G$5:$O$85,9,FALSE))</f>
        <v>0</v>
      </c>
      <c r="K220" s="132">
        <f>IF(COUNTIF(6!$G$5:$G$85,$B220)=0,0,VLOOKUP($B220,6!$G$5:$O$85,9,FALSE))</f>
        <v>0</v>
      </c>
      <c r="L220" s="118">
        <f t="shared" si="27"/>
        <v>29</v>
      </c>
      <c r="M220" s="179">
        <f t="shared" si="28"/>
        <v>1</v>
      </c>
      <c r="N220" s="47">
        <f>COUNTIF($D$4:D220,D220)</f>
        <v>10</v>
      </c>
      <c r="O220" s="40"/>
      <c r="P220" s="26"/>
      <c r="Q220" s="44"/>
      <c r="U220" s="238" t="str">
        <f t="shared" si="22"/>
        <v>10 Ž</v>
      </c>
      <c r="V220" s="239" t="str">
        <f t="shared" si="23"/>
        <v>Pluháčková Eva</v>
      </c>
      <c r="W220" s="238">
        <f t="shared" si="24"/>
        <v>29</v>
      </c>
      <c r="X220" s="238">
        <f t="shared" si="25"/>
        <v>1</v>
      </c>
    </row>
    <row r="221" spans="1:24" ht="12.75" customHeight="1">
      <c r="A221" s="141">
        <v>16</v>
      </c>
      <c r="B221" s="123" t="str">
        <f>Startovka!G228</f>
        <v>Klimešová Inka</v>
      </c>
      <c r="C221" s="24">
        <f>Startovka!H228</f>
        <v>1979</v>
      </c>
      <c r="D221" s="22" t="str">
        <f>Startovka!I228</f>
        <v>Ž</v>
      </c>
      <c r="E221" s="48" t="str">
        <f>Startovka!J228</f>
        <v>Osten Blansko</v>
      </c>
      <c r="F221" s="130">
        <f>IF(COUNTIF(1!$G$5:$G$85,$B221)=0,0,VLOOKUP($B221,1!$G$5:$O$85,9,FALSE))</f>
        <v>25</v>
      </c>
      <c r="G221" s="127">
        <f>IF(COUNTIF(2!$G$5:$G$78,$B221)=0,0,VLOOKUP($B221,2!$G$5:$O$78,9,FALSE))</f>
        <v>0</v>
      </c>
      <c r="H221" s="128">
        <f>IF(COUNTIF(3!$G$5:$G$85,$B221)=0,0,VLOOKUP($B221,3!$G$5:$O$85,9,FALSE))</f>
        <v>0</v>
      </c>
      <c r="I221" s="130">
        <f>IF(COUNTIF(4!$G$5:$G$85,$B221)=0,0,VLOOKUP($B221,4!$G$5:$O$85,9,FALSE))</f>
        <v>0</v>
      </c>
      <c r="J221" s="205">
        <f>IF(COUNTIF(5!$G$5:$G$85,$B221)=0,0,VLOOKUP($B221,5!$G$5:$O$85,9,FALSE))</f>
        <v>0</v>
      </c>
      <c r="K221" s="132">
        <f>IF(COUNTIF(6!$G$5:$G$85,$B221)=0,0,VLOOKUP($B221,6!$G$5:$O$85,9,FALSE))</f>
        <v>0</v>
      </c>
      <c r="L221" s="118">
        <f t="shared" si="27"/>
        <v>25</v>
      </c>
      <c r="M221" s="179">
        <f t="shared" si="28"/>
        <v>1</v>
      </c>
      <c r="N221" s="47">
        <f>COUNTIF($D$4:D221,D221)</f>
        <v>11</v>
      </c>
      <c r="O221" s="40"/>
      <c r="P221" s="26"/>
      <c r="Q221" s="44"/>
      <c r="U221" s="238" t="str">
        <f t="shared" si="22"/>
        <v>11 Ž</v>
      </c>
      <c r="V221" s="239" t="str">
        <f t="shared" si="23"/>
        <v>Klimešová Inka</v>
      </c>
      <c r="W221" s="238">
        <f t="shared" si="24"/>
        <v>25</v>
      </c>
      <c r="X221" s="238">
        <f t="shared" si="25"/>
        <v>1</v>
      </c>
    </row>
    <row r="222" spans="1:24" ht="12.75" customHeight="1">
      <c r="A222" s="141">
        <v>17</v>
      </c>
      <c r="B222" s="123" t="str">
        <f>Startovka!G273</f>
        <v>Škrabalová Alena</v>
      </c>
      <c r="C222" s="24">
        <f>Startovka!H273</f>
        <v>1984</v>
      </c>
      <c r="D222" s="22" t="str">
        <f>Startovka!I273</f>
        <v>Ž</v>
      </c>
      <c r="E222" s="48" t="str">
        <f>Startovka!J273</f>
        <v>Blansko</v>
      </c>
      <c r="F222" s="130">
        <f>IF(COUNTIF(1!$G$5:$G$85,$B222)=0,0,VLOOKUP($B222,1!$G$5:$O$85,9,FALSE))</f>
        <v>22</v>
      </c>
      <c r="G222" s="127">
        <f>IF(COUNTIF(2!$G$5:$G$78,$B222)=0,0,VLOOKUP($B222,2!$G$5:$O$78,9,FALSE))</f>
        <v>0</v>
      </c>
      <c r="H222" s="128">
        <f>IF(COUNTIF(3!$G$5:$G$85,$B222)=0,0,VLOOKUP($B222,3!$G$5:$O$85,9,FALSE))</f>
        <v>0</v>
      </c>
      <c r="I222" s="130">
        <f>IF(COUNTIF(4!$G$5:$G$85,$B222)=0,0,VLOOKUP($B222,4!$G$5:$O$85,9,FALSE))</f>
        <v>0</v>
      </c>
      <c r="J222" s="205">
        <f>IF(COUNTIF(5!$G$5:$G$85,$B222)=0,0,VLOOKUP($B222,5!$G$5:$O$85,9,FALSE))</f>
        <v>0</v>
      </c>
      <c r="K222" s="132">
        <f>IF(COUNTIF(6!$G$5:$G$85,$B222)=0,0,VLOOKUP($B222,6!$G$5:$O$85,9,FALSE))</f>
        <v>0</v>
      </c>
      <c r="L222" s="118">
        <f t="shared" si="27"/>
        <v>22</v>
      </c>
      <c r="M222" s="179">
        <f t="shared" si="28"/>
        <v>1</v>
      </c>
      <c r="N222" s="47">
        <f>COUNTIF($D$4:D222,D222)</f>
        <v>12</v>
      </c>
      <c r="O222" s="40"/>
      <c r="P222" s="26"/>
      <c r="Q222" s="44"/>
      <c r="U222" s="238" t="str">
        <f t="shared" si="22"/>
        <v>12 Ž</v>
      </c>
      <c r="V222" s="239" t="str">
        <f t="shared" si="23"/>
        <v>Škrabalová Alena</v>
      </c>
      <c r="W222" s="238">
        <f t="shared" si="24"/>
        <v>22</v>
      </c>
      <c r="X222" s="238">
        <f t="shared" si="25"/>
        <v>1</v>
      </c>
    </row>
    <row r="223" spans="1:24" ht="12.75" customHeight="1">
      <c r="A223" s="141">
        <v>18</v>
      </c>
      <c r="B223" s="123" t="str">
        <f>Startovka!G230</f>
        <v>Konečná Vlasta</v>
      </c>
      <c r="C223" s="24">
        <f>Startovka!H230</f>
        <v>1974</v>
      </c>
      <c r="D223" s="22" t="str">
        <f>Startovka!I230</f>
        <v>Ž</v>
      </c>
      <c r="E223" s="48" t="str">
        <f>Startovka!J230</f>
        <v>AC Okrouhlá</v>
      </c>
      <c r="F223" s="130">
        <f>IF(COUNTIF(1!$G$5:$G$85,$B223)=0,0,VLOOKUP($B223,1!$G$5:$O$85,9,FALSE))</f>
        <v>20</v>
      </c>
      <c r="G223" s="127">
        <f>IF(COUNTIF(2!$G$5:$G$78,$B223)=0,0,VLOOKUP($B223,2!$G$5:$O$78,9,FALSE))</f>
        <v>0</v>
      </c>
      <c r="H223" s="128">
        <f>IF(COUNTIF(3!$G$5:$G$85,$B223)=0,0,VLOOKUP($B223,3!$G$5:$O$85,9,FALSE))</f>
        <v>0</v>
      </c>
      <c r="I223" s="130">
        <f>IF(COUNTIF(4!$G$5:$G$85,$B223)=0,0,VLOOKUP($B223,4!$G$5:$O$85,9,FALSE))</f>
        <v>0</v>
      </c>
      <c r="J223" s="205">
        <f>IF(COUNTIF(5!$G$5:$G$85,$B223)=0,0,VLOOKUP($B223,5!$G$5:$O$85,9,FALSE))</f>
        <v>0</v>
      </c>
      <c r="K223" s="132">
        <f>IF(COUNTIF(6!$G$5:$G$85,$B223)=0,0,VLOOKUP($B223,6!$G$5:$O$85,9,FALSE))</f>
        <v>0</v>
      </c>
      <c r="L223" s="118">
        <f t="shared" si="27"/>
        <v>20</v>
      </c>
      <c r="M223" s="179">
        <f t="shared" si="28"/>
        <v>1</v>
      </c>
      <c r="N223" s="47">
        <f>COUNTIF($D$4:D223,D223)</f>
        <v>13</v>
      </c>
      <c r="O223" s="40"/>
      <c r="P223" s="26"/>
      <c r="Q223" s="44"/>
      <c r="U223" s="238" t="str">
        <f t="shared" si="22"/>
        <v>13 Ž</v>
      </c>
      <c r="V223" s="239" t="str">
        <f t="shared" si="23"/>
        <v>Konečná Vlasta</v>
      </c>
      <c r="W223" s="238">
        <f t="shared" si="24"/>
        <v>20</v>
      </c>
      <c r="X223" s="238">
        <f t="shared" si="25"/>
        <v>1</v>
      </c>
    </row>
    <row r="224" spans="1:24" ht="12.75" customHeight="1">
      <c r="A224" s="141">
        <v>19</v>
      </c>
      <c r="B224" s="123" t="str">
        <f>Startovka!G194</f>
        <v>Berková Pavlína</v>
      </c>
      <c r="C224" s="24">
        <f>Startovka!H194</f>
        <v>1971</v>
      </c>
      <c r="D224" s="22" t="str">
        <f>Startovka!I194</f>
        <v>ŽV</v>
      </c>
      <c r="E224" s="48" t="str">
        <f>Startovka!J194</f>
        <v>Blansko</v>
      </c>
      <c r="F224" s="130">
        <f>IF(COUNTIF(1!$G$5:$G$85,$B224)=0,0,VLOOKUP($B224,1!$G$5:$O$85,9,FALSE))</f>
        <v>0</v>
      </c>
      <c r="G224" s="127">
        <f>IF(COUNTIF(2!$G$5:$G$78,$B224)=0,0,VLOOKUP($B224,2!$G$5:$O$78,9,FALSE))</f>
        <v>0</v>
      </c>
      <c r="H224" s="128">
        <f>IF(COUNTIF(3!$G$5:$G$85,$B224)=0,0,VLOOKUP($B224,3!$G$5:$O$85,9,FALSE))</f>
        <v>0</v>
      </c>
      <c r="I224" s="130">
        <f>IF(COUNTIF(4!$G$5:$G$85,$B224)=0,0,VLOOKUP($B224,4!$G$5:$O$85,9,FALSE))</f>
        <v>0</v>
      </c>
      <c r="J224" s="205">
        <f>IF(COUNTIF(5!$G$5:$G$85,$B224)=0,0,VLOOKUP($B224,5!$G$5:$O$85,9,FALSE))</f>
        <v>0</v>
      </c>
      <c r="K224" s="132">
        <f>IF(COUNTIF(6!$G$5:$G$85,$B224)=0,0,VLOOKUP($B224,6!$G$5:$O$85,9,FALSE))</f>
        <v>0</v>
      </c>
      <c r="L224" s="118">
        <f t="shared" si="27"/>
        <v>0</v>
      </c>
      <c r="M224" s="179">
        <f t="shared" si="28"/>
        <v>0</v>
      </c>
      <c r="N224" s="47">
        <f>COUNTIF($D$4:D224,D224)</f>
        <v>6</v>
      </c>
      <c r="O224" s="40"/>
      <c r="P224" s="26"/>
      <c r="Q224" s="44"/>
      <c r="U224" s="238" t="str">
        <f t="shared" si="22"/>
        <v>6 ŽV</v>
      </c>
      <c r="V224" s="239" t="str">
        <f t="shared" si="23"/>
        <v>Berková Pavlína</v>
      </c>
      <c r="W224" s="238">
        <f t="shared" si="24"/>
        <v>0</v>
      </c>
      <c r="X224" s="238">
        <f t="shared" si="25"/>
        <v>0</v>
      </c>
    </row>
    <row r="225" spans="1:24" ht="12.75" customHeight="1">
      <c r="A225" s="141">
        <v>20</v>
      </c>
      <c r="B225" s="123" t="str">
        <f>Startovka!G195</f>
        <v>Boehne Christina</v>
      </c>
      <c r="C225" s="24">
        <f>Startovka!H195</f>
        <v>1979</v>
      </c>
      <c r="D225" s="22" t="str">
        <f>Startovka!I195</f>
        <v>Ž</v>
      </c>
      <c r="E225" s="48" t="str">
        <f>Startovka!J195</f>
        <v>Blansko</v>
      </c>
      <c r="F225" s="130">
        <f>IF(COUNTIF(1!$G$5:$G$85,$B225)=0,0,VLOOKUP($B225,1!$G$5:$O$85,9,FALSE))</f>
        <v>0</v>
      </c>
      <c r="G225" s="127">
        <f>IF(COUNTIF(2!$G$5:$G$78,$B225)=0,0,VLOOKUP($B225,2!$G$5:$O$78,9,FALSE))</f>
        <v>0</v>
      </c>
      <c r="H225" s="128">
        <f>IF(COUNTIF(3!$G$5:$G$85,$B225)=0,0,VLOOKUP($B225,3!$G$5:$O$85,9,FALSE))</f>
        <v>0</v>
      </c>
      <c r="I225" s="130">
        <f>IF(COUNTIF(4!$G$5:$G$85,$B225)=0,0,VLOOKUP($B225,4!$G$5:$O$85,9,FALSE))</f>
        <v>0</v>
      </c>
      <c r="J225" s="205">
        <f>IF(COUNTIF(5!$G$5:$G$85,$B225)=0,0,VLOOKUP($B225,5!$G$5:$O$85,9,FALSE))</f>
        <v>0</v>
      </c>
      <c r="K225" s="132">
        <f>IF(COUNTIF(6!$G$5:$G$85,$B225)=0,0,VLOOKUP($B225,6!$G$5:$O$85,9,FALSE))</f>
        <v>0</v>
      </c>
      <c r="L225" s="118">
        <f t="shared" si="27"/>
        <v>0</v>
      </c>
      <c r="M225" s="179">
        <f t="shared" si="28"/>
        <v>0</v>
      </c>
      <c r="N225" s="47">
        <f>COUNTIF($D$4:D225,D225)</f>
        <v>14</v>
      </c>
      <c r="O225" s="40"/>
      <c r="P225" s="26"/>
      <c r="Q225" s="44"/>
      <c r="U225" s="238" t="str">
        <f t="shared" si="22"/>
        <v>14 Ž</v>
      </c>
      <c r="V225" s="239" t="str">
        <f t="shared" si="23"/>
        <v>Boehne Christina</v>
      </c>
      <c r="W225" s="238">
        <f t="shared" si="24"/>
        <v>0</v>
      </c>
      <c r="X225" s="238">
        <f t="shared" si="25"/>
        <v>0</v>
      </c>
    </row>
    <row r="226" spans="1:24" ht="12.75" customHeight="1">
      <c r="A226" s="141">
        <v>21</v>
      </c>
      <c r="B226" s="123" t="str">
        <f>Startovka!G196</f>
        <v>Broschová Lucie</v>
      </c>
      <c r="C226" s="24">
        <f>Startovka!H196</f>
        <v>1974</v>
      </c>
      <c r="D226" s="22" t="str">
        <f>Startovka!I196</f>
        <v>Ž</v>
      </c>
      <c r="E226" s="48" t="str">
        <f>Startovka!J196</f>
        <v>Blansko</v>
      </c>
      <c r="F226" s="130">
        <f>IF(COUNTIF(1!$G$5:$G$85,$B226)=0,0,VLOOKUP($B226,1!$G$5:$O$85,9,FALSE))</f>
        <v>0</v>
      </c>
      <c r="G226" s="127">
        <f>IF(COUNTIF(2!$G$5:$G$78,$B226)=0,0,VLOOKUP($B226,2!$G$5:$O$78,9,FALSE))</f>
        <v>0</v>
      </c>
      <c r="H226" s="128">
        <f>IF(COUNTIF(3!$G$5:$G$85,$B226)=0,0,VLOOKUP($B226,3!$G$5:$O$85,9,FALSE))</f>
        <v>0</v>
      </c>
      <c r="I226" s="130">
        <f>IF(COUNTIF(4!$G$5:$G$85,$B226)=0,0,VLOOKUP($B226,4!$G$5:$O$85,9,FALSE))</f>
        <v>0</v>
      </c>
      <c r="J226" s="205">
        <f>IF(COUNTIF(5!$G$5:$G$85,$B226)=0,0,VLOOKUP($B226,5!$G$5:$O$85,9,FALSE))</f>
        <v>0</v>
      </c>
      <c r="K226" s="132">
        <f>IF(COUNTIF(6!$G$5:$G$85,$B226)=0,0,VLOOKUP($B226,6!$G$5:$O$85,9,FALSE))</f>
        <v>0</v>
      </c>
      <c r="L226" s="118">
        <f t="shared" si="27"/>
        <v>0</v>
      </c>
      <c r="M226" s="179">
        <f t="shared" si="28"/>
        <v>0</v>
      </c>
      <c r="N226" s="47">
        <f>COUNTIF($D$4:D226,D226)</f>
        <v>15</v>
      </c>
      <c r="O226" s="40"/>
      <c r="P226" s="26"/>
      <c r="Q226" s="44"/>
      <c r="U226" s="238" t="str">
        <f t="shared" si="22"/>
        <v>15 Ž</v>
      </c>
      <c r="V226" s="239" t="str">
        <f t="shared" si="23"/>
        <v>Broschová Lucie</v>
      </c>
      <c r="W226" s="238">
        <f t="shared" si="24"/>
        <v>0</v>
      </c>
      <c r="X226" s="238">
        <f t="shared" si="25"/>
        <v>0</v>
      </c>
    </row>
    <row r="227" spans="1:24" ht="12.75" customHeight="1">
      <c r="A227" s="141">
        <v>22</v>
      </c>
      <c r="B227" s="123" t="str">
        <f>Startovka!G197</f>
        <v>Burdová Renata</v>
      </c>
      <c r="C227" s="24">
        <f>Startovka!H197</f>
        <v>1991</v>
      </c>
      <c r="D227" s="22" t="str">
        <f>Startovka!I197</f>
        <v>Ž</v>
      </c>
      <c r="E227" s="48" t="str">
        <f>Startovka!J197</f>
        <v>4 ever cyklo Bulis</v>
      </c>
      <c r="F227" s="130">
        <f>IF(COUNTIF(1!$G$5:$G$85,$B227)=0,0,VLOOKUP($B227,1!$G$5:$O$85,9,FALSE))</f>
        <v>0</v>
      </c>
      <c r="G227" s="127">
        <f>IF(COUNTIF(2!$G$5:$G$78,$B227)=0,0,VLOOKUP($B227,2!$G$5:$O$78,9,FALSE))</f>
        <v>0</v>
      </c>
      <c r="H227" s="128">
        <f>IF(COUNTIF(3!$G$5:$G$85,$B227)=0,0,VLOOKUP($B227,3!$G$5:$O$85,9,FALSE))</f>
        <v>0</v>
      </c>
      <c r="I227" s="130">
        <f>IF(COUNTIF(4!$G$5:$G$85,$B227)=0,0,VLOOKUP($B227,4!$G$5:$O$85,9,FALSE))</f>
        <v>0</v>
      </c>
      <c r="J227" s="205">
        <f>IF(COUNTIF(5!$G$5:$G$85,$B227)=0,0,VLOOKUP($B227,5!$G$5:$O$85,9,FALSE))</f>
        <v>0</v>
      </c>
      <c r="K227" s="132">
        <f>IF(COUNTIF(6!$G$5:$G$85,$B227)=0,0,VLOOKUP($B227,6!$G$5:$O$85,9,FALSE))</f>
        <v>0</v>
      </c>
      <c r="L227" s="118">
        <f t="shared" si="27"/>
        <v>0</v>
      </c>
      <c r="M227" s="179">
        <f t="shared" si="28"/>
        <v>0</v>
      </c>
      <c r="N227" s="47">
        <f>COUNTIF($D$4:D227,D227)</f>
        <v>16</v>
      </c>
      <c r="O227" s="40"/>
      <c r="P227" s="26"/>
      <c r="Q227" s="44"/>
      <c r="U227" s="238" t="str">
        <f t="shared" si="22"/>
        <v>16 Ž</v>
      </c>
      <c r="V227" s="239" t="str">
        <f t="shared" si="23"/>
        <v>Burdová Renata</v>
      </c>
      <c r="W227" s="238">
        <f t="shared" si="24"/>
        <v>0</v>
      </c>
      <c r="X227" s="238">
        <f t="shared" si="25"/>
        <v>0</v>
      </c>
    </row>
    <row r="228" spans="1:24" ht="12.75" customHeight="1">
      <c r="A228" s="141">
        <v>23</v>
      </c>
      <c r="B228" s="123" t="str">
        <f>Startovka!G198</f>
        <v>Csakvaryová Lenka</v>
      </c>
      <c r="C228" s="24">
        <f>Startovka!H198</f>
        <v>1983</v>
      </c>
      <c r="D228" s="22" t="str">
        <f>Startovka!I198</f>
        <v>Ž</v>
      </c>
      <c r="E228" s="48" t="str">
        <f>Startovka!J198</f>
        <v>Blansko</v>
      </c>
      <c r="F228" s="130">
        <f>IF(COUNTIF(1!$G$5:$G$85,$B228)=0,0,VLOOKUP($B228,1!$G$5:$O$85,9,FALSE))</f>
        <v>0</v>
      </c>
      <c r="G228" s="127">
        <f>IF(COUNTIF(2!$G$5:$G$78,$B228)=0,0,VLOOKUP($B228,2!$G$5:$O$78,9,FALSE))</f>
        <v>0</v>
      </c>
      <c r="H228" s="128">
        <f>IF(COUNTIF(3!$G$5:$G$85,$B228)=0,0,VLOOKUP($B228,3!$G$5:$O$85,9,FALSE))</f>
        <v>0</v>
      </c>
      <c r="I228" s="130">
        <f>IF(COUNTIF(4!$G$5:$G$85,$B228)=0,0,VLOOKUP($B228,4!$G$5:$O$85,9,FALSE))</f>
        <v>0</v>
      </c>
      <c r="J228" s="205">
        <f>IF(COUNTIF(5!$G$5:$G$85,$B228)=0,0,VLOOKUP($B228,5!$G$5:$O$85,9,FALSE))</f>
        <v>0</v>
      </c>
      <c r="K228" s="132">
        <f>IF(COUNTIF(6!$G$5:$G$85,$B228)=0,0,VLOOKUP($B228,6!$G$5:$O$85,9,FALSE))</f>
        <v>0</v>
      </c>
      <c r="L228" s="118">
        <f t="shared" si="27"/>
        <v>0</v>
      </c>
      <c r="M228" s="179">
        <f t="shared" si="28"/>
        <v>0</v>
      </c>
      <c r="N228" s="47">
        <f>COUNTIF($D$4:D228,D228)</f>
        <v>17</v>
      </c>
      <c r="O228" s="40"/>
      <c r="P228" s="26"/>
      <c r="Q228" s="44"/>
      <c r="U228" s="238" t="str">
        <f t="shared" si="22"/>
        <v>17 Ž</v>
      </c>
      <c r="V228" s="239" t="str">
        <f t="shared" si="23"/>
        <v>Csakvaryová Lenka</v>
      </c>
      <c r="W228" s="238">
        <f t="shared" si="24"/>
        <v>0</v>
      </c>
      <c r="X228" s="238">
        <f t="shared" si="25"/>
        <v>0</v>
      </c>
    </row>
    <row r="229" spans="1:24" ht="12.75" customHeight="1">
      <c r="A229" s="141">
        <v>24</v>
      </c>
      <c r="B229" s="123" t="str">
        <f>Startovka!G199</f>
        <v>Čechová Milena</v>
      </c>
      <c r="C229" s="24">
        <f>Startovka!H199</f>
        <v>1981</v>
      </c>
      <c r="D229" s="22" t="str">
        <f>Startovka!I199</f>
        <v>Ž</v>
      </c>
      <c r="E229" s="48" t="str">
        <f>Startovka!J199</f>
        <v>Blansko</v>
      </c>
      <c r="F229" s="130">
        <f>IF(COUNTIF(1!$G$5:$G$85,$B229)=0,0,VLOOKUP($B229,1!$G$5:$O$85,9,FALSE))</f>
        <v>0</v>
      </c>
      <c r="G229" s="127">
        <f>IF(COUNTIF(2!$G$5:$G$78,$B229)=0,0,VLOOKUP($B229,2!$G$5:$O$78,9,FALSE))</f>
        <v>0</v>
      </c>
      <c r="H229" s="128">
        <f>IF(COUNTIF(3!$G$5:$G$85,$B229)=0,0,VLOOKUP($B229,3!$G$5:$O$85,9,FALSE))</f>
        <v>0</v>
      </c>
      <c r="I229" s="130">
        <f>IF(COUNTIF(4!$G$5:$G$85,$B229)=0,0,VLOOKUP($B229,4!$G$5:$O$85,9,FALSE))</f>
        <v>0</v>
      </c>
      <c r="J229" s="205">
        <f>IF(COUNTIF(5!$G$5:$G$85,$B229)=0,0,VLOOKUP($B229,5!$G$5:$O$85,9,FALSE))</f>
        <v>0</v>
      </c>
      <c r="K229" s="132">
        <f>IF(COUNTIF(6!$G$5:$G$85,$B229)=0,0,VLOOKUP($B229,6!$G$5:$O$85,9,FALSE))</f>
        <v>0</v>
      </c>
      <c r="L229" s="118">
        <f t="shared" si="27"/>
        <v>0</v>
      </c>
      <c r="M229" s="179">
        <f t="shared" si="28"/>
        <v>0</v>
      </c>
      <c r="N229" s="47">
        <f>COUNTIF($D$4:D229,D229)</f>
        <v>18</v>
      </c>
      <c r="O229" s="40"/>
      <c r="P229" s="26"/>
      <c r="Q229" s="44"/>
      <c r="U229" s="238" t="str">
        <f t="shared" si="22"/>
        <v>18 Ž</v>
      </c>
      <c r="V229" s="239" t="str">
        <f t="shared" si="23"/>
        <v>Čechová Milena</v>
      </c>
      <c r="W229" s="238">
        <f t="shared" si="24"/>
        <v>0</v>
      </c>
      <c r="X229" s="238">
        <f t="shared" si="25"/>
        <v>0</v>
      </c>
    </row>
    <row r="230" spans="1:24" ht="12.75" customHeight="1">
      <c r="A230" s="141">
        <v>25</v>
      </c>
      <c r="B230" s="123" t="str">
        <f>Startovka!G200</f>
        <v>Čermáková Barbora</v>
      </c>
      <c r="C230" s="24">
        <f>Startovka!H200</f>
        <v>1986</v>
      </c>
      <c r="D230" s="22" t="str">
        <f>Startovka!I200</f>
        <v>Ž</v>
      </c>
      <c r="E230" s="48" t="str">
        <f>Startovka!J200</f>
        <v>Blansko</v>
      </c>
      <c r="F230" s="130">
        <f>IF(COUNTIF(1!$G$5:$G$85,$B230)=0,0,VLOOKUP($B230,1!$G$5:$O$85,9,FALSE))</f>
        <v>0</v>
      </c>
      <c r="G230" s="127">
        <f>IF(COUNTIF(2!$G$5:$G$78,$B230)=0,0,VLOOKUP($B230,2!$G$5:$O$78,9,FALSE))</f>
        <v>0</v>
      </c>
      <c r="H230" s="128">
        <f>IF(COUNTIF(3!$G$5:$G$85,$B230)=0,0,VLOOKUP($B230,3!$G$5:$O$85,9,FALSE))</f>
        <v>0</v>
      </c>
      <c r="I230" s="130">
        <f>IF(COUNTIF(4!$G$5:$G$85,$B230)=0,0,VLOOKUP($B230,4!$G$5:$O$85,9,FALSE))</f>
        <v>0</v>
      </c>
      <c r="J230" s="205">
        <f>IF(COUNTIF(5!$G$5:$G$85,$B230)=0,0,VLOOKUP($B230,5!$G$5:$O$85,9,FALSE))</f>
        <v>0</v>
      </c>
      <c r="K230" s="132">
        <f>IF(COUNTIF(6!$G$5:$G$85,$B230)=0,0,VLOOKUP($B230,6!$G$5:$O$85,9,FALSE))</f>
        <v>0</v>
      </c>
      <c r="L230" s="118">
        <f t="shared" si="27"/>
        <v>0</v>
      </c>
      <c r="M230" s="179">
        <f t="shared" si="28"/>
        <v>0</v>
      </c>
      <c r="N230" s="47">
        <f>COUNTIF($D$4:D230,D230)</f>
        <v>19</v>
      </c>
      <c r="O230" s="40"/>
      <c r="P230" s="26"/>
      <c r="Q230" s="44"/>
      <c r="U230" s="238" t="str">
        <f t="shared" si="22"/>
        <v>19 Ž</v>
      </c>
      <c r="V230" s="239" t="str">
        <f t="shared" si="23"/>
        <v>Čermáková Barbora</v>
      </c>
      <c r="W230" s="238">
        <f t="shared" si="24"/>
        <v>0</v>
      </c>
      <c r="X230" s="238">
        <f t="shared" si="25"/>
        <v>0</v>
      </c>
    </row>
    <row r="231" spans="1:24" ht="12.75" customHeight="1">
      <c r="A231" s="141">
        <v>26</v>
      </c>
      <c r="B231" s="123" t="str">
        <f>Startovka!G201</f>
        <v>Čížková Markéta</v>
      </c>
      <c r="C231" s="24">
        <f>Startovka!H201</f>
        <v>1996</v>
      </c>
      <c r="D231" s="22" t="str">
        <f>Startovka!I201</f>
        <v>Ž</v>
      </c>
      <c r="E231" s="48" t="str">
        <f>Startovka!J201</f>
        <v>OB Adamov</v>
      </c>
      <c r="F231" s="130">
        <f>IF(COUNTIF(1!$G$5:$G$85,$B231)=0,0,VLOOKUP($B231,1!$G$5:$O$85,9,FALSE))</f>
        <v>0</v>
      </c>
      <c r="G231" s="127">
        <f>IF(COUNTIF(2!$G$5:$G$78,$B231)=0,0,VLOOKUP($B231,2!$G$5:$O$78,9,FALSE))</f>
        <v>0</v>
      </c>
      <c r="H231" s="128">
        <f>IF(COUNTIF(3!$G$5:$G$85,$B231)=0,0,VLOOKUP($B231,3!$G$5:$O$85,9,FALSE))</f>
        <v>0</v>
      </c>
      <c r="I231" s="130">
        <f>IF(COUNTIF(4!$G$5:$G$85,$B231)=0,0,VLOOKUP($B231,4!$G$5:$O$85,9,FALSE))</f>
        <v>0</v>
      </c>
      <c r="J231" s="205">
        <f>IF(COUNTIF(5!$G$5:$G$85,$B231)=0,0,VLOOKUP($B231,5!$G$5:$O$85,9,FALSE))</f>
        <v>0</v>
      </c>
      <c r="K231" s="132">
        <f>IF(COUNTIF(6!$G$5:$G$85,$B231)=0,0,VLOOKUP($B231,6!$G$5:$O$85,9,FALSE))</f>
        <v>0</v>
      </c>
      <c r="L231" s="118">
        <f t="shared" si="27"/>
        <v>0</v>
      </c>
      <c r="M231" s="179">
        <f t="shared" si="28"/>
        <v>0</v>
      </c>
      <c r="N231" s="47">
        <f>COUNTIF($D$4:D231,D231)</f>
        <v>20</v>
      </c>
      <c r="O231" s="40"/>
      <c r="P231" s="26"/>
      <c r="Q231" s="44"/>
      <c r="U231" s="238" t="str">
        <f t="shared" si="22"/>
        <v>20 Ž</v>
      </c>
      <c r="V231" s="239" t="str">
        <f t="shared" si="23"/>
        <v>Čížková Markéta</v>
      </c>
      <c r="W231" s="238">
        <f t="shared" si="24"/>
        <v>0</v>
      </c>
      <c r="X231" s="238">
        <f t="shared" si="25"/>
        <v>0</v>
      </c>
    </row>
    <row r="232" spans="1:24" ht="12.75" customHeight="1">
      <c r="A232" s="141">
        <v>27</v>
      </c>
      <c r="B232" s="123" t="str">
        <f>Startovka!G202</f>
        <v>Čížková Petra</v>
      </c>
      <c r="C232" s="24">
        <f>Startovka!H202</f>
        <v>1975</v>
      </c>
      <c r="D232" s="22" t="str">
        <f>Startovka!I202</f>
        <v>Ž</v>
      </c>
      <c r="E232" s="48" t="str">
        <f>Startovka!J202</f>
        <v>Omice</v>
      </c>
      <c r="F232" s="130">
        <f>IF(COUNTIF(1!$G$5:$G$85,$B232)=0,0,VLOOKUP($B232,1!$G$5:$O$85,9,FALSE))</f>
        <v>0</v>
      </c>
      <c r="G232" s="127">
        <f>IF(COUNTIF(2!$G$5:$G$78,$B232)=0,0,VLOOKUP($B232,2!$G$5:$O$78,9,FALSE))</f>
        <v>0</v>
      </c>
      <c r="H232" s="128">
        <f>IF(COUNTIF(3!$G$5:$G$85,$B232)=0,0,VLOOKUP($B232,3!$G$5:$O$85,9,FALSE))</f>
        <v>0</v>
      </c>
      <c r="I232" s="130">
        <f>IF(COUNTIF(4!$G$5:$G$85,$B232)=0,0,VLOOKUP($B232,4!$G$5:$O$85,9,FALSE))</f>
        <v>0</v>
      </c>
      <c r="J232" s="205">
        <f>IF(COUNTIF(5!$G$5:$G$85,$B232)=0,0,VLOOKUP($B232,5!$G$5:$O$85,9,FALSE))</f>
        <v>0</v>
      </c>
      <c r="K232" s="132">
        <f>IF(COUNTIF(6!$G$5:$G$85,$B232)=0,0,VLOOKUP($B232,6!$G$5:$O$85,9,FALSE))</f>
        <v>0</v>
      </c>
      <c r="L232" s="118">
        <f t="shared" si="27"/>
        <v>0</v>
      </c>
      <c r="M232" s="179">
        <f t="shared" si="28"/>
        <v>0</v>
      </c>
      <c r="N232" s="47">
        <f>COUNTIF($D$4:D232,D232)</f>
        <v>21</v>
      </c>
      <c r="O232" s="40"/>
      <c r="P232" s="26"/>
      <c r="Q232" s="44"/>
      <c r="U232" s="238" t="str">
        <f t="shared" si="22"/>
        <v>21 Ž</v>
      </c>
      <c r="V232" s="239" t="str">
        <f t="shared" si="23"/>
        <v>Čížková Petra</v>
      </c>
      <c r="W232" s="238">
        <f t="shared" si="24"/>
        <v>0</v>
      </c>
      <c r="X232" s="238">
        <f t="shared" si="25"/>
        <v>0</v>
      </c>
    </row>
    <row r="233" spans="1:24" ht="12.75" customHeight="1">
      <c r="A233" s="141">
        <v>28</v>
      </c>
      <c r="B233" s="123" t="str">
        <f>Startovka!G203</f>
        <v>Dočekalová Katka</v>
      </c>
      <c r="C233" s="24">
        <f>Startovka!H203</f>
        <v>1981</v>
      </c>
      <c r="D233" s="22" t="str">
        <f>Startovka!I203</f>
        <v>Ž</v>
      </c>
      <c r="E233" s="48" t="str">
        <f>Startovka!J203</f>
        <v>Letovice</v>
      </c>
      <c r="F233" s="130">
        <f>IF(COUNTIF(1!$G$5:$G$85,$B233)=0,0,VLOOKUP($B233,1!$G$5:$O$85,9,FALSE))</f>
        <v>0</v>
      </c>
      <c r="G233" s="127">
        <f>IF(COUNTIF(2!$G$5:$G$78,$B233)=0,0,VLOOKUP($B233,2!$G$5:$O$78,9,FALSE))</f>
        <v>0</v>
      </c>
      <c r="H233" s="128">
        <f>IF(COUNTIF(3!$G$5:$G$85,$B233)=0,0,VLOOKUP($B233,3!$G$5:$O$85,9,FALSE))</f>
        <v>0</v>
      </c>
      <c r="I233" s="130">
        <f>IF(COUNTIF(4!$G$5:$G$85,$B233)=0,0,VLOOKUP($B233,4!$G$5:$O$85,9,FALSE))</f>
        <v>0</v>
      </c>
      <c r="J233" s="205">
        <f>IF(COUNTIF(5!$G$5:$G$85,$B233)=0,0,VLOOKUP($B233,5!$G$5:$O$85,9,FALSE))</f>
        <v>0</v>
      </c>
      <c r="K233" s="132">
        <f>IF(COUNTIF(6!$G$5:$G$85,$B233)=0,0,VLOOKUP($B233,6!$G$5:$O$85,9,FALSE))</f>
        <v>0</v>
      </c>
      <c r="L233" s="118">
        <f t="shared" si="27"/>
        <v>0</v>
      </c>
      <c r="M233" s="179">
        <f t="shared" si="28"/>
        <v>0</v>
      </c>
      <c r="N233" s="47">
        <f>COUNTIF($D$4:D233,D233)</f>
        <v>22</v>
      </c>
      <c r="O233" s="40"/>
      <c r="P233" s="26"/>
      <c r="Q233" s="44"/>
      <c r="U233" s="238" t="str">
        <f t="shared" si="22"/>
        <v>22 Ž</v>
      </c>
      <c r="V233" s="239" t="str">
        <f t="shared" si="23"/>
        <v>Dočekalová Katka</v>
      </c>
      <c r="W233" s="238">
        <f t="shared" si="24"/>
        <v>0</v>
      </c>
      <c r="X233" s="238">
        <f t="shared" si="25"/>
        <v>0</v>
      </c>
    </row>
    <row r="234" spans="1:24" ht="12.75" customHeight="1">
      <c r="A234" s="141">
        <v>29</v>
      </c>
      <c r="B234" s="123" t="str">
        <f>Startovka!G204</f>
        <v>Drozdová Dorota</v>
      </c>
      <c r="C234" s="24">
        <f>Startovka!H204</f>
        <v>1978</v>
      </c>
      <c r="D234" s="22" t="str">
        <f>Startovka!I204</f>
        <v>Ž</v>
      </c>
      <c r="E234" s="48" t="str">
        <f>Startovka!J204</f>
        <v>AC Moravská Slavia Brno</v>
      </c>
      <c r="F234" s="130">
        <f>IF(COUNTIF(1!$G$5:$G$85,$B234)=0,0,VLOOKUP($B234,1!$G$5:$O$85,9,FALSE))</f>
        <v>0</v>
      </c>
      <c r="G234" s="127">
        <f>IF(COUNTIF(2!$G$5:$G$78,$B234)=0,0,VLOOKUP($B234,2!$G$5:$O$78,9,FALSE))</f>
        <v>0</v>
      </c>
      <c r="H234" s="128">
        <f>IF(COUNTIF(3!$G$5:$G$85,$B234)=0,0,VLOOKUP($B234,3!$G$5:$O$85,9,FALSE))</f>
        <v>0</v>
      </c>
      <c r="I234" s="130">
        <f>IF(COUNTIF(4!$G$5:$G$85,$B234)=0,0,VLOOKUP($B234,4!$G$5:$O$85,9,FALSE))</f>
        <v>0</v>
      </c>
      <c r="J234" s="205">
        <f>IF(COUNTIF(5!$G$5:$G$85,$B234)=0,0,VLOOKUP($B234,5!$G$5:$O$85,9,FALSE))</f>
        <v>0</v>
      </c>
      <c r="K234" s="132">
        <f>IF(COUNTIF(6!$G$5:$G$85,$B234)=0,0,VLOOKUP($B234,6!$G$5:$O$85,9,FALSE))</f>
        <v>0</v>
      </c>
      <c r="L234" s="118">
        <f t="shared" si="27"/>
        <v>0</v>
      </c>
      <c r="M234" s="179">
        <f t="shared" si="28"/>
        <v>0</v>
      </c>
      <c r="N234" s="47">
        <f>COUNTIF($D$4:D234,D234)</f>
        <v>23</v>
      </c>
      <c r="O234" s="40"/>
      <c r="P234" s="26"/>
      <c r="Q234" s="44"/>
      <c r="U234" s="238" t="str">
        <f t="shared" si="22"/>
        <v>23 Ž</v>
      </c>
      <c r="V234" s="239" t="str">
        <f t="shared" si="23"/>
        <v>Drozdová Dorota</v>
      </c>
      <c r="W234" s="238">
        <f t="shared" si="24"/>
        <v>0</v>
      </c>
      <c r="X234" s="238">
        <f t="shared" si="25"/>
        <v>0</v>
      </c>
    </row>
    <row r="235" spans="1:24" ht="12.75" customHeight="1">
      <c r="A235" s="141">
        <v>30</v>
      </c>
      <c r="B235" s="123" t="str">
        <f>Startovka!G205</f>
        <v>Ďurdiaková Tereza</v>
      </c>
      <c r="C235" s="24">
        <f>Startovka!H205</f>
        <v>1991</v>
      </c>
      <c r="D235" s="22" t="str">
        <f>Startovka!I205</f>
        <v>Ž</v>
      </c>
      <c r="E235" s="48" t="str">
        <f>Startovka!J205</f>
        <v>AC Olymp Brno</v>
      </c>
      <c r="F235" s="130">
        <f>IF(COUNTIF(1!$G$5:$G$85,$B235)=0,0,VLOOKUP($B235,1!$G$5:$O$85,9,FALSE))</f>
        <v>0</v>
      </c>
      <c r="G235" s="127">
        <f>IF(COUNTIF(2!$G$5:$G$78,$B235)=0,0,VLOOKUP($B235,2!$G$5:$O$78,9,FALSE))</f>
        <v>0</v>
      </c>
      <c r="H235" s="128">
        <f>IF(COUNTIF(3!$G$5:$G$85,$B235)=0,0,VLOOKUP($B235,3!$G$5:$O$85,9,FALSE))</f>
        <v>0</v>
      </c>
      <c r="I235" s="130">
        <f>IF(COUNTIF(4!$G$5:$G$85,$B235)=0,0,VLOOKUP($B235,4!$G$5:$O$85,9,FALSE))</f>
        <v>0</v>
      </c>
      <c r="J235" s="205">
        <f>IF(COUNTIF(5!$G$5:$G$85,$B235)=0,0,VLOOKUP($B235,5!$G$5:$O$85,9,FALSE))</f>
        <v>0</v>
      </c>
      <c r="K235" s="132">
        <f>IF(COUNTIF(6!$G$5:$G$85,$B235)=0,0,VLOOKUP($B235,6!$G$5:$O$85,9,FALSE))</f>
        <v>0</v>
      </c>
      <c r="L235" s="118">
        <f t="shared" si="27"/>
        <v>0</v>
      </c>
      <c r="M235" s="179">
        <f t="shared" si="28"/>
        <v>0</v>
      </c>
      <c r="N235" s="47">
        <f>COUNTIF($D$4:D235,D235)</f>
        <v>24</v>
      </c>
      <c r="O235" s="40"/>
      <c r="P235" s="26"/>
      <c r="Q235" s="44"/>
      <c r="U235" s="238" t="str">
        <f t="shared" si="22"/>
        <v>24 Ž</v>
      </c>
      <c r="V235" s="239" t="str">
        <f t="shared" si="23"/>
        <v>Ďurdiaková Tereza</v>
      </c>
      <c r="W235" s="238">
        <f t="shared" si="24"/>
        <v>0</v>
      </c>
      <c r="X235" s="238">
        <f t="shared" si="25"/>
        <v>0</v>
      </c>
    </row>
    <row r="236" spans="1:24" ht="12.75" customHeight="1">
      <c r="A236" s="141">
        <v>31</v>
      </c>
      <c r="B236" s="123" t="str">
        <f>Startovka!G206</f>
        <v>Dvořáková Eva</v>
      </c>
      <c r="C236" s="24">
        <f>Startovka!H206</f>
        <v>1955</v>
      </c>
      <c r="D236" s="22" t="str">
        <f>Startovka!I206</f>
        <v>ŽV</v>
      </c>
      <c r="E236" s="48" t="str">
        <f>Startovka!J206</f>
        <v>Prostějov</v>
      </c>
      <c r="F236" s="130">
        <f>IF(COUNTIF(1!$G$5:$G$85,$B236)=0,0,VLOOKUP($B236,1!$G$5:$O$85,9,FALSE))</f>
        <v>0</v>
      </c>
      <c r="G236" s="127">
        <f>IF(COUNTIF(2!$G$5:$G$78,$B236)=0,0,VLOOKUP($B236,2!$G$5:$O$78,9,FALSE))</f>
        <v>0</v>
      </c>
      <c r="H236" s="128">
        <f>IF(COUNTIF(3!$G$5:$G$85,$B236)=0,0,VLOOKUP($B236,3!$G$5:$O$85,9,FALSE))</f>
        <v>0</v>
      </c>
      <c r="I236" s="130">
        <f>IF(COUNTIF(4!$G$5:$G$85,$B236)=0,0,VLOOKUP($B236,4!$G$5:$O$85,9,FALSE))</f>
        <v>0</v>
      </c>
      <c r="J236" s="205">
        <f>IF(COUNTIF(5!$G$5:$G$85,$B236)=0,0,VLOOKUP($B236,5!$G$5:$O$85,9,FALSE))</f>
        <v>0</v>
      </c>
      <c r="K236" s="132">
        <f>IF(COUNTIF(6!$G$5:$G$85,$B236)=0,0,VLOOKUP($B236,6!$G$5:$O$85,9,FALSE))</f>
        <v>0</v>
      </c>
      <c r="L236" s="118">
        <f t="shared" si="27"/>
        <v>0</v>
      </c>
      <c r="M236" s="179">
        <f t="shared" si="28"/>
        <v>0</v>
      </c>
      <c r="N236" s="47">
        <f>COUNTIF($D$4:D236,D236)</f>
        <v>7</v>
      </c>
      <c r="O236" s="40"/>
      <c r="P236" s="26"/>
      <c r="Q236" s="44"/>
      <c r="U236" s="238" t="str">
        <f t="shared" si="22"/>
        <v>7 ŽV</v>
      </c>
      <c r="V236" s="239" t="str">
        <f t="shared" si="23"/>
        <v>Dvořáková Eva</v>
      </c>
      <c r="W236" s="238">
        <f t="shared" si="24"/>
        <v>0</v>
      </c>
      <c r="X236" s="238">
        <f t="shared" si="25"/>
        <v>0</v>
      </c>
    </row>
    <row r="237" spans="1:24" ht="12.75" customHeight="1">
      <c r="A237" s="141">
        <v>32</v>
      </c>
      <c r="B237" s="123" t="str">
        <f>Startovka!G207</f>
        <v>Fialová Kateřina</v>
      </c>
      <c r="C237" s="24">
        <f>Startovka!H207</f>
        <v>1997</v>
      </c>
      <c r="D237" s="22" t="str">
        <f>Startovka!I207</f>
        <v>Ž</v>
      </c>
      <c r="E237" s="48" t="str">
        <f>Startovka!J207</f>
        <v>AK Blansko Dvorská</v>
      </c>
      <c r="F237" s="130">
        <f>IF(COUNTIF(1!$G$5:$G$85,$B237)=0,0,VLOOKUP($B237,1!$G$5:$O$85,9,FALSE))</f>
        <v>0</v>
      </c>
      <c r="G237" s="127">
        <f>IF(COUNTIF(2!$G$5:$G$78,$B237)=0,0,VLOOKUP($B237,2!$G$5:$O$78,9,FALSE))</f>
        <v>0</v>
      </c>
      <c r="H237" s="128">
        <f>IF(COUNTIF(3!$G$5:$G$85,$B237)=0,0,VLOOKUP($B237,3!$G$5:$O$85,9,FALSE))</f>
        <v>0</v>
      </c>
      <c r="I237" s="130">
        <f>IF(COUNTIF(4!$G$5:$G$85,$B237)=0,0,VLOOKUP($B237,4!$G$5:$O$85,9,FALSE))</f>
        <v>0</v>
      </c>
      <c r="J237" s="205">
        <f>IF(COUNTIF(5!$G$5:$G$85,$B237)=0,0,VLOOKUP($B237,5!$G$5:$O$85,9,FALSE))</f>
        <v>0</v>
      </c>
      <c r="K237" s="132">
        <f>IF(COUNTIF(6!$G$5:$G$85,$B237)=0,0,VLOOKUP($B237,6!$G$5:$O$85,9,FALSE))</f>
        <v>0</v>
      </c>
      <c r="L237" s="118">
        <f t="shared" si="27"/>
        <v>0</v>
      </c>
      <c r="M237" s="179">
        <f t="shared" si="28"/>
        <v>0</v>
      </c>
      <c r="N237" s="47">
        <f>COUNTIF($D$4:D237,D237)</f>
        <v>25</v>
      </c>
      <c r="O237" s="40"/>
      <c r="P237" s="26"/>
      <c r="Q237" s="44"/>
      <c r="U237" s="238" t="str">
        <f t="shared" si="22"/>
        <v>25 Ž</v>
      </c>
      <c r="V237" s="239" t="str">
        <f t="shared" si="23"/>
        <v>Fialová Kateřina</v>
      </c>
      <c r="W237" s="238">
        <f t="shared" si="24"/>
        <v>0</v>
      </c>
      <c r="X237" s="238">
        <f t="shared" si="25"/>
        <v>0</v>
      </c>
    </row>
    <row r="238" spans="1:24" ht="12.75" customHeight="1">
      <c r="A238" s="141">
        <v>33</v>
      </c>
      <c r="B238" s="123" t="str">
        <f>Startovka!G210</f>
        <v>Haasová Radka</v>
      </c>
      <c r="C238" s="24">
        <f>Startovka!H210</f>
        <v>1974</v>
      </c>
      <c r="D238" s="22" t="str">
        <f>Startovka!I210</f>
        <v>Ž</v>
      </c>
      <c r="E238" s="48" t="str">
        <f>Startovka!J210</f>
        <v>SC Ráječko</v>
      </c>
      <c r="F238" s="130">
        <f>IF(COUNTIF(1!$G$5:$G$85,$B238)=0,0,VLOOKUP($B238,1!$G$5:$O$85,9,FALSE))</f>
        <v>0</v>
      </c>
      <c r="G238" s="127">
        <f>IF(COUNTIF(2!$G$5:$G$78,$B238)=0,0,VLOOKUP($B238,2!$G$5:$O$78,9,FALSE))</f>
        <v>0</v>
      </c>
      <c r="H238" s="128">
        <f>IF(COUNTIF(3!$G$5:$G$85,$B238)=0,0,VLOOKUP($B238,3!$G$5:$O$85,9,FALSE))</f>
        <v>0</v>
      </c>
      <c r="I238" s="130">
        <f>IF(COUNTIF(4!$G$5:$G$85,$B238)=0,0,VLOOKUP($B238,4!$G$5:$O$85,9,FALSE))</f>
        <v>0</v>
      </c>
      <c r="J238" s="205">
        <f>IF(COUNTIF(5!$G$5:$G$85,$B238)=0,0,VLOOKUP($B238,5!$G$5:$O$85,9,FALSE))</f>
        <v>0</v>
      </c>
      <c r="K238" s="132">
        <f>IF(COUNTIF(6!$G$5:$G$85,$B238)=0,0,VLOOKUP($B238,6!$G$5:$O$85,9,FALSE))</f>
        <v>0</v>
      </c>
      <c r="L238" s="118">
        <f aca="true" t="shared" si="29" ref="L238:L269">LARGE(F238:K238,1)+LARGE(F238:K238,2)+LARGE(F238:K238,3)+LARGE(F238:K238,4)+LARGE(F238:K238,5)</f>
        <v>0</v>
      </c>
      <c r="M238" s="179">
        <f t="shared" si="28"/>
        <v>0</v>
      </c>
      <c r="N238" s="47">
        <f>COUNTIF($D$4:D238,D238)</f>
        <v>26</v>
      </c>
      <c r="O238" s="40"/>
      <c r="P238" s="26"/>
      <c r="Q238" s="44"/>
      <c r="U238" s="238" t="str">
        <f t="shared" si="22"/>
        <v>26 Ž</v>
      </c>
      <c r="V238" s="239" t="str">
        <f t="shared" si="23"/>
        <v>Haasová Radka</v>
      </c>
      <c r="W238" s="238">
        <f t="shared" si="24"/>
        <v>0</v>
      </c>
      <c r="X238" s="238">
        <f t="shared" si="25"/>
        <v>0</v>
      </c>
    </row>
    <row r="239" spans="1:24" ht="12.75" customHeight="1">
      <c r="A239" s="141">
        <v>34</v>
      </c>
      <c r="B239" s="123" t="str">
        <f>Startovka!G211</f>
        <v>Hájková Veronika</v>
      </c>
      <c r="C239" s="24">
        <f>Startovka!H211</f>
        <v>1974</v>
      </c>
      <c r="D239" s="22" t="str">
        <f>Startovka!I211</f>
        <v>Ž</v>
      </c>
      <c r="E239" s="48" t="str">
        <f>Startovka!J211</f>
        <v>Doubravice</v>
      </c>
      <c r="F239" s="130">
        <f>IF(COUNTIF(1!$G$5:$G$85,$B239)=0,0,VLOOKUP($B239,1!$G$5:$O$85,9,FALSE))</f>
        <v>0</v>
      </c>
      <c r="G239" s="127">
        <f>IF(COUNTIF(2!$G$5:$G$78,$B239)=0,0,VLOOKUP($B239,2!$G$5:$O$78,9,FALSE))</f>
        <v>0</v>
      </c>
      <c r="H239" s="128">
        <f>IF(COUNTIF(3!$G$5:$G$85,$B239)=0,0,VLOOKUP($B239,3!$G$5:$O$85,9,FALSE))</f>
        <v>0</v>
      </c>
      <c r="I239" s="130">
        <f>IF(COUNTIF(4!$G$5:$G$85,$B239)=0,0,VLOOKUP($B239,4!$G$5:$O$85,9,FALSE))</f>
        <v>0</v>
      </c>
      <c r="J239" s="205">
        <f>IF(COUNTIF(5!$G$5:$G$85,$B239)=0,0,VLOOKUP($B239,5!$G$5:$O$85,9,FALSE))</f>
        <v>0</v>
      </c>
      <c r="K239" s="132">
        <f>IF(COUNTIF(6!$G$5:$G$85,$B239)=0,0,VLOOKUP($B239,6!$G$5:$O$85,9,FALSE))</f>
        <v>0</v>
      </c>
      <c r="L239" s="118">
        <f t="shared" si="29"/>
        <v>0</v>
      </c>
      <c r="M239" s="179">
        <f t="shared" si="28"/>
        <v>0</v>
      </c>
      <c r="N239" s="47">
        <f>COUNTIF($D$4:D239,D239)</f>
        <v>27</v>
      </c>
      <c r="O239" s="40"/>
      <c r="P239" s="26"/>
      <c r="Q239" s="44"/>
      <c r="U239" s="238" t="str">
        <f t="shared" si="22"/>
        <v>27 Ž</v>
      </c>
      <c r="V239" s="239" t="str">
        <f t="shared" si="23"/>
        <v>Hájková Veronika</v>
      </c>
      <c r="W239" s="238">
        <f t="shared" si="24"/>
        <v>0</v>
      </c>
      <c r="X239" s="238">
        <f t="shared" si="25"/>
        <v>0</v>
      </c>
    </row>
    <row r="240" spans="1:24" ht="12.75" customHeight="1">
      <c r="A240" s="141">
        <v>35</v>
      </c>
      <c r="B240" s="123" t="str">
        <f>Startovka!G212</f>
        <v>Hajzlerová Magda</v>
      </c>
      <c r="C240" s="24">
        <f>Startovka!H212</f>
        <v>1973</v>
      </c>
      <c r="D240" s="22" t="str">
        <f>Startovka!I212</f>
        <v>ŽV</v>
      </c>
      <c r="E240" s="48" t="str">
        <f>Startovka!J212</f>
        <v>AHA Vyškov</v>
      </c>
      <c r="F240" s="130">
        <f>IF(COUNTIF(1!$G$5:$G$85,$B240)=0,0,VLOOKUP($B240,1!$G$5:$O$85,9,FALSE))</f>
        <v>0</v>
      </c>
      <c r="G240" s="127">
        <f>IF(COUNTIF(2!$G$5:$G$78,$B240)=0,0,VLOOKUP($B240,2!$G$5:$O$78,9,FALSE))</f>
        <v>0</v>
      </c>
      <c r="H240" s="128">
        <f>IF(COUNTIF(3!$G$5:$G$85,$B240)=0,0,VLOOKUP($B240,3!$G$5:$O$85,9,FALSE))</f>
        <v>0</v>
      </c>
      <c r="I240" s="130">
        <f>IF(COUNTIF(4!$G$5:$G$85,$B240)=0,0,VLOOKUP($B240,4!$G$5:$O$85,9,FALSE))</f>
        <v>0</v>
      </c>
      <c r="J240" s="205">
        <f>IF(COUNTIF(5!$G$5:$G$85,$B240)=0,0,VLOOKUP($B240,5!$G$5:$O$85,9,FALSE))</f>
        <v>0</v>
      </c>
      <c r="K240" s="132">
        <f>IF(COUNTIF(6!$G$5:$G$85,$B240)=0,0,VLOOKUP($B240,6!$G$5:$O$85,9,FALSE))</f>
        <v>0</v>
      </c>
      <c r="L240" s="118">
        <f t="shared" si="29"/>
        <v>0</v>
      </c>
      <c r="M240" s="179">
        <f t="shared" si="28"/>
        <v>0</v>
      </c>
      <c r="N240" s="47">
        <f>COUNTIF($D$4:D240,D240)</f>
        <v>8</v>
      </c>
      <c r="O240" s="40"/>
      <c r="P240" s="26"/>
      <c r="Q240" s="44"/>
      <c r="U240" s="238" t="str">
        <f t="shared" si="22"/>
        <v>8 ŽV</v>
      </c>
      <c r="V240" s="239" t="str">
        <f t="shared" si="23"/>
        <v>Hajzlerová Magda</v>
      </c>
      <c r="W240" s="238">
        <f t="shared" si="24"/>
        <v>0</v>
      </c>
      <c r="X240" s="238">
        <f t="shared" si="25"/>
        <v>0</v>
      </c>
    </row>
    <row r="241" spans="1:24" ht="12.75" customHeight="1">
      <c r="A241" s="141">
        <v>36</v>
      </c>
      <c r="B241" s="123" t="str">
        <f>Startovka!G213</f>
        <v>Hellerová Romana</v>
      </c>
      <c r="C241" s="24">
        <f>Startovka!H213</f>
        <v>1978</v>
      </c>
      <c r="D241" s="22" t="str">
        <f>Startovka!I213</f>
        <v>Ž</v>
      </c>
      <c r="E241" s="48" t="str">
        <f>Startovka!J213</f>
        <v>Letovice</v>
      </c>
      <c r="F241" s="130">
        <f>IF(COUNTIF(1!$G$5:$G$85,$B241)=0,0,VLOOKUP($B241,1!$G$5:$O$85,9,FALSE))</f>
        <v>0</v>
      </c>
      <c r="G241" s="127">
        <f>IF(COUNTIF(2!$G$5:$G$78,$B241)=0,0,VLOOKUP($B241,2!$G$5:$O$78,9,FALSE))</f>
        <v>0</v>
      </c>
      <c r="H241" s="128">
        <f>IF(COUNTIF(3!$G$5:$G$85,$B241)=0,0,VLOOKUP($B241,3!$G$5:$O$85,9,FALSE))</f>
        <v>0</v>
      </c>
      <c r="I241" s="130">
        <f>IF(COUNTIF(4!$G$5:$G$85,$B241)=0,0,VLOOKUP($B241,4!$G$5:$O$85,9,FALSE))</f>
        <v>0</v>
      </c>
      <c r="J241" s="205">
        <f>IF(COUNTIF(5!$G$5:$G$85,$B241)=0,0,VLOOKUP($B241,5!$G$5:$O$85,9,FALSE))</f>
        <v>0</v>
      </c>
      <c r="K241" s="132">
        <f>IF(COUNTIF(6!$G$5:$G$85,$B241)=0,0,VLOOKUP($B241,6!$G$5:$O$85,9,FALSE))</f>
        <v>0</v>
      </c>
      <c r="L241" s="118">
        <f t="shared" si="29"/>
        <v>0</v>
      </c>
      <c r="M241" s="179">
        <f t="shared" si="28"/>
        <v>0</v>
      </c>
      <c r="N241" s="47">
        <f>COUNTIF($D$4:D241,D241)</f>
        <v>28</v>
      </c>
      <c r="O241" s="40"/>
      <c r="P241" s="26"/>
      <c r="Q241" s="44"/>
      <c r="U241" s="238" t="str">
        <f t="shared" si="22"/>
        <v>28 Ž</v>
      </c>
      <c r="V241" s="239" t="str">
        <f t="shared" si="23"/>
        <v>Hellerová Romana</v>
      </c>
      <c r="W241" s="238">
        <f t="shared" si="24"/>
        <v>0</v>
      </c>
      <c r="X241" s="238">
        <f t="shared" si="25"/>
        <v>0</v>
      </c>
    </row>
    <row r="242" spans="1:24" ht="12.75" customHeight="1">
      <c r="A242" s="141">
        <v>37</v>
      </c>
      <c r="B242" s="123" t="str">
        <f>Startovka!G214</f>
        <v>Hlaváčová Jaromíra</v>
      </c>
      <c r="C242" s="24">
        <f>Startovka!H214</f>
        <v>1969</v>
      </c>
      <c r="D242" s="22" t="str">
        <f>Startovka!I214</f>
        <v>ŽV</v>
      </c>
      <c r="E242" s="48" t="str">
        <f>Startovka!J214</f>
        <v>Brno</v>
      </c>
      <c r="F242" s="130">
        <f>IF(COUNTIF(1!$G$5:$G$85,$B242)=0,0,VLOOKUP($B242,1!$G$5:$O$85,9,FALSE))</f>
        <v>0</v>
      </c>
      <c r="G242" s="127">
        <f>IF(COUNTIF(2!$G$5:$G$78,$B242)=0,0,VLOOKUP($B242,2!$G$5:$O$78,9,FALSE))</f>
        <v>0</v>
      </c>
      <c r="H242" s="128">
        <f>IF(COUNTIF(3!$G$5:$G$85,$B242)=0,0,VLOOKUP($B242,3!$G$5:$O$85,9,FALSE))</f>
        <v>0</v>
      </c>
      <c r="I242" s="130">
        <f>IF(COUNTIF(4!$G$5:$G$85,$B242)=0,0,VLOOKUP($B242,4!$G$5:$O$85,9,FALSE))</f>
        <v>0</v>
      </c>
      <c r="J242" s="205">
        <f>IF(COUNTIF(5!$G$5:$G$85,$B242)=0,0,VLOOKUP($B242,5!$G$5:$O$85,9,FALSE))</f>
        <v>0</v>
      </c>
      <c r="K242" s="132">
        <f>IF(COUNTIF(6!$G$5:$G$85,$B242)=0,0,VLOOKUP($B242,6!$G$5:$O$85,9,FALSE))</f>
        <v>0</v>
      </c>
      <c r="L242" s="118">
        <f t="shared" si="29"/>
        <v>0</v>
      </c>
      <c r="M242" s="179">
        <f t="shared" si="28"/>
        <v>0</v>
      </c>
      <c r="N242" s="47">
        <f>COUNTIF($D$4:D242,D242)</f>
        <v>9</v>
      </c>
      <c r="O242" s="40"/>
      <c r="P242" s="26"/>
      <c r="Q242" s="44"/>
      <c r="U242" s="238" t="str">
        <f t="shared" si="22"/>
        <v>9 ŽV</v>
      </c>
      <c r="V242" s="239" t="str">
        <f t="shared" si="23"/>
        <v>Hlaváčová Jaromíra</v>
      </c>
      <c r="W242" s="238">
        <f t="shared" si="24"/>
        <v>0</v>
      </c>
      <c r="X242" s="238">
        <f t="shared" si="25"/>
        <v>0</v>
      </c>
    </row>
    <row r="243" spans="1:24" ht="12.75" customHeight="1">
      <c r="A243" s="141">
        <v>38</v>
      </c>
      <c r="B243" s="123" t="str">
        <f>Startovka!G215</f>
        <v>Hlubinková Nikola</v>
      </c>
      <c r="C243" s="24">
        <f>Startovka!H215</f>
        <v>1994</v>
      </c>
      <c r="D243" s="22" t="str">
        <f>Startovka!I215</f>
        <v>Ž</v>
      </c>
      <c r="E243" s="48" t="str">
        <f>Startovka!J215</f>
        <v>Moravec Benešov</v>
      </c>
      <c r="F243" s="130">
        <f>IF(COUNTIF(1!$G$5:$G$85,$B243)=0,0,VLOOKUP($B243,1!$G$5:$O$85,9,FALSE))</f>
        <v>0</v>
      </c>
      <c r="G243" s="127">
        <f>IF(COUNTIF(2!$G$5:$G$78,$B243)=0,0,VLOOKUP($B243,2!$G$5:$O$78,9,FALSE))</f>
        <v>0</v>
      </c>
      <c r="H243" s="128">
        <f>IF(COUNTIF(3!$G$5:$G$85,$B243)=0,0,VLOOKUP($B243,3!$G$5:$O$85,9,FALSE))</f>
        <v>0</v>
      </c>
      <c r="I243" s="130">
        <f>IF(COUNTIF(4!$G$5:$G$85,$B243)=0,0,VLOOKUP($B243,4!$G$5:$O$85,9,FALSE))</f>
        <v>0</v>
      </c>
      <c r="J243" s="205">
        <f>IF(COUNTIF(5!$G$5:$G$85,$B243)=0,0,VLOOKUP($B243,5!$G$5:$O$85,9,FALSE))</f>
        <v>0</v>
      </c>
      <c r="K243" s="132">
        <f>IF(COUNTIF(6!$G$5:$G$85,$B243)=0,0,VLOOKUP($B243,6!$G$5:$O$85,9,FALSE))</f>
        <v>0</v>
      </c>
      <c r="L243" s="118">
        <f t="shared" si="29"/>
        <v>0</v>
      </c>
      <c r="M243" s="179">
        <f t="shared" si="28"/>
        <v>0</v>
      </c>
      <c r="N243" s="47">
        <f>COUNTIF($D$4:D243,D243)</f>
        <v>29</v>
      </c>
      <c r="O243" s="40"/>
      <c r="P243" s="26"/>
      <c r="Q243" s="44"/>
      <c r="U243" s="238" t="str">
        <f t="shared" si="22"/>
        <v>29 Ž</v>
      </c>
      <c r="V243" s="239" t="str">
        <f t="shared" si="23"/>
        <v>Hlubinková Nikola</v>
      </c>
      <c r="W243" s="238">
        <f t="shared" si="24"/>
        <v>0</v>
      </c>
      <c r="X243" s="238">
        <f t="shared" si="25"/>
        <v>0</v>
      </c>
    </row>
    <row r="244" spans="1:24" ht="12.75" customHeight="1">
      <c r="A244" s="141">
        <v>39</v>
      </c>
      <c r="B244" s="123" t="str">
        <f>Startovka!G216</f>
        <v>Horáčková Pavla</v>
      </c>
      <c r="C244" s="24">
        <f>Startovka!H216</f>
        <v>1977</v>
      </c>
      <c r="D244" s="22" t="str">
        <f>Startovka!I216</f>
        <v>Ž</v>
      </c>
      <c r="E244" s="48" t="str">
        <f>Startovka!J216</f>
        <v>AC Moravská Slavia Brno</v>
      </c>
      <c r="F244" s="130">
        <f>IF(COUNTIF(1!$G$5:$G$85,$B244)=0,0,VLOOKUP($B244,1!$G$5:$O$85,9,FALSE))</f>
        <v>0</v>
      </c>
      <c r="G244" s="127">
        <f>IF(COUNTIF(2!$G$5:$G$78,$B244)=0,0,VLOOKUP($B244,2!$G$5:$O$78,9,FALSE))</f>
        <v>0</v>
      </c>
      <c r="H244" s="128">
        <f>IF(COUNTIF(3!$G$5:$G$85,$B244)=0,0,VLOOKUP($B244,3!$G$5:$O$85,9,FALSE))</f>
        <v>0</v>
      </c>
      <c r="I244" s="130">
        <f>IF(COUNTIF(4!$G$5:$G$85,$B244)=0,0,VLOOKUP($B244,4!$G$5:$O$85,9,FALSE))</f>
        <v>0</v>
      </c>
      <c r="J244" s="205">
        <f>IF(COUNTIF(5!$G$5:$G$85,$B244)=0,0,VLOOKUP($B244,5!$G$5:$O$85,9,FALSE))</f>
        <v>0</v>
      </c>
      <c r="K244" s="132">
        <f>IF(COUNTIF(6!$G$5:$G$85,$B244)=0,0,VLOOKUP($B244,6!$G$5:$O$85,9,FALSE))</f>
        <v>0</v>
      </c>
      <c r="L244" s="118">
        <f t="shared" si="29"/>
        <v>0</v>
      </c>
      <c r="M244" s="179">
        <f t="shared" si="28"/>
        <v>0</v>
      </c>
      <c r="N244" s="47">
        <f>COUNTIF($D$4:D244,D244)</f>
        <v>30</v>
      </c>
      <c r="O244" s="40"/>
      <c r="P244" s="26"/>
      <c r="Q244" s="44"/>
      <c r="U244" s="238" t="str">
        <f t="shared" si="22"/>
        <v>30 Ž</v>
      </c>
      <c r="V244" s="239" t="str">
        <f t="shared" si="23"/>
        <v>Horáčková Pavla</v>
      </c>
      <c r="W244" s="238">
        <f t="shared" si="24"/>
        <v>0</v>
      </c>
      <c r="X244" s="238">
        <f t="shared" si="25"/>
        <v>0</v>
      </c>
    </row>
    <row r="245" spans="1:24" ht="12.75" customHeight="1">
      <c r="A245" s="141">
        <v>40</v>
      </c>
      <c r="B245" s="123" t="str">
        <f>Startovka!G217</f>
        <v>Horňová Adriana</v>
      </c>
      <c r="C245" s="24">
        <f>Startovka!H217</f>
        <v>2000</v>
      </c>
      <c r="D245" s="22" t="str">
        <f>Startovka!I217</f>
        <v>Ž</v>
      </c>
      <c r="E245" s="48" t="str">
        <f>Startovka!J217</f>
        <v>Lhota Rapotina</v>
      </c>
      <c r="F245" s="130">
        <f>IF(COUNTIF(1!$G$5:$G$85,$B245)=0,0,VLOOKUP($B245,1!$G$5:$O$85,9,FALSE))</f>
        <v>0</v>
      </c>
      <c r="G245" s="127">
        <f>IF(COUNTIF(2!$G$5:$G$78,$B245)=0,0,VLOOKUP($B245,2!$G$5:$O$78,9,FALSE))</f>
        <v>0</v>
      </c>
      <c r="H245" s="128">
        <f>IF(COUNTIF(3!$G$5:$G$85,$B245)=0,0,VLOOKUP($B245,3!$G$5:$O$85,9,FALSE))</f>
        <v>0</v>
      </c>
      <c r="I245" s="130">
        <f>IF(COUNTIF(4!$G$5:$G$85,$B245)=0,0,VLOOKUP($B245,4!$G$5:$O$85,9,FALSE))</f>
        <v>0</v>
      </c>
      <c r="J245" s="205">
        <f>IF(COUNTIF(5!$G$5:$G$85,$B245)=0,0,VLOOKUP($B245,5!$G$5:$O$85,9,FALSE))</f>
        <v>0</v>
      </c>
      <c r="K245" s="132">
        <f>IF(COUNTIF(6!$G$5:$G$85,$B245)=0,0,VLOOKUP($B245,6!$G$5:$O$85,9,FALSE))</f>
        <v>0</v>
      </c>
      <c r="L245" s="118">
        <f t="shared" si="29"/>
        <v>0</v>
      </c>
      <c r="M245" s="179">
        <f t="shared" si="28"/>
        <v>0</v>
      </c>
      <c r="N245" s="47">
        <f>COUNTIF($D$4:D245,D245)</f>
        <v>31</v>
      </c>
      <c r="O245" s="40"/>
      <c r="P245" s="26"/>
      <c r="Q245" s="44"/>
      <c r="U245" s="238" t="str">
        <f t="shared" si="22"/>
        <v>31 Ž</v>
      </c>
      <c r="V245" s="239" t="str">
        <f t="shared" si="23"/>
        <v>Horňová Adriana</v>
      </c>
      <c r="W245" s="238">
        <f t="shared" si="24"/>
        <v>0</v>
      </c>
      <c r="X245" s="238">
        <f t="shared" si="25"/>
        <v>0</v>
      </c>
    </row>
    <row r="246" spans="1:24" ht="12.75" customHeight="1">
      <c r="A246" s="141">
        <v>41</v>
      </c>
      <c r="B246" s="123" t="str">
        <f>Startovka!G218</f>
        <v>Hrabovská Lenka</v>
      </c>
      <c r="C246" s="24">
        <f>Startovka!H218</f>
        <v>1983</v>
      </c>
      <c r="D246" s="22" t="str">
        <f>Startovka!I218</f>
        <v>Ž</v>
      </c>
      <c r="E246" s="48" t="str">
        <f>Startovka!J218</f>
        <v>AHA Vyškov</v>
      </c>
      <c r="F246" s="130">
        <f>IF(COUNTIF(1!$G$5:$G$85,$B246)=0,0,VLOOKUP($B246,1!$G$5:$O$85,9,FALSE))</f>
        <v>0</v>
      </c>
      <c r="G246" s="127">
        <f>IF(COUNTIF(2!$G$5:$G$78,$B246)=0,0,VLOOKUP($B246,2!$G$5:$O$78,9,FALSE))</f>
        <v>0</v>
      </c>
      <c r="H246" s="128">
        <f>IF(COUNTIF(3!$G$5:$G$85,$B246)=0,0,VLOOKUP($B246,3!$G$5:$O$85,9,FALSE))</f>
        <v>0</v>
      </c>
      <c r="I246" s="130">
        <f>IF(COUNTIF(4!$G$5:$G$85,$B246)=0,0,VLOOKUP($B246,4!$G$5:$O$85,9,FALSE))</f>
        <v>0</v>
      </c>
      <c r="J246" s="205">
        <f>IF(COUNTIF(5!$G$5:$G$85,$B246)=0,0,VLOOKUP($B246,5!$G$5:$O$85,9,FALSE))</f>
        <v>0</v>
      </c>
      <c r="K246" s="132">
        <f>IF(COUNTIF(6!$G$5:$G$85,$B246)=0,0,VLOOKUP($B246,6!$G$5:$O$85,9,FALSE))</f>
        <v>0</v>
      </c>
      <c r="L246" s="118">
        <f t="shared" si="29"/>
        <v>0</v>
      </c>
      <c r="M246" s="179">
        <f t="shared" si="28"/>
        <v>0</v>
      </c>
      <c r="N246" s="47">
        <f>COUNTIF($D$4:D246,D246)</f>
        <v>32</v>
      </c>
      <c r="O246" s="40"/>
      <c r="P246" s="26"/>
      <c r="Q246" s="44"/>
      <c r="U246" s="238" t="str">
        <f t="shared" si="22"/>
        <v>32 Ž</v>
      </c>
      <c r="V246" s="239" t="str">
        <f t="shared" si="23"/>
        <v>Hrabovská Lenka</v>
      </c>
      <c r="W246" s="238">
        <f t="shared" si="24"/>
        <v>0</v>
      </c>
      <c r="X246" s="238">
        <f t="shared" si="25"/>
        <v>0</v>
      </c>
    </row>
    <row r="247" spans="1:24" ht="12.75" customHeight="1">
      <c r="A247" s="141">
        <v>42</v>
      </c>
      <c r="B247" s="123" t="str">
        <f>Startovka!G220</f>
        <v>Hubáčková Denisa</v>
      </c>
      <c r="C247" s="24">
        <f>Startovka!H220</f>
        <v>1996</v>
      </c>
      <c r="D247" s="22" t="str">
        <f>Startovka!I220</f>
        <v>Ž</v>
      </c>
      <c r="E247" s="48" t="str">
        <f>Startovka!J220</f>
        <v>AHA Vyškov</v>
      </c>
      <c r="F247" s="130">
        <f>IF(COUNTIF(1!$G$5:$G$85,$B247)=0,0,VLOOKUP($B247,1!$G$5:$O$85,9,FALSE))</f>
        <v>0</v>
      </c>
      <c r="G247" s="127">
        <f>IF(COUNTIF(2!$G$5:$G$78,$B247)=0,0,VLOOKUP($B247,2!$G$5:$O$78,9,FALSE))</f>
        <v>0</v>
      </c>
      <c r="H247" s="128">
        <f>IF(COUNTIF(3!$G$5:$G$85,$B247)=0,0,VLOOKUP($B247,3!$G$5:$O$85,9,FALSE))</f>
        <v>0</v>
      </c>
      <c r="I247" s="130">
        <f>IF(COUNTIF(4!$G$5:$G$85,$B247)=0,0,VLOOKUP($B247,4!$G$5:$O$85,9,FALSE))</f>
        <v>0</v>
      </c>
      <c r="J247" s="205">
        <f>IF(COUNTIF(5!$G$5:$G$85,$B247)=0,0,VLOOKUP($B247,5!$G$5:$O$85,9,FALSE))</f>
        <v>0</v>
      </c>
      <c r="K247" s="132">
        <f>IF(COUNTIF(6!$G$5:$G$85,$B247)=0,0,VLOOKUP($B247,6!$G$5:$O$85,9,FALSE))</f>
        <v>0</v>
      </c>
      <c r="L247" s="118">
        <f t="shared" si="29"/>
        <v>0</v>
      </c>
      <c r="M247" s="179">
        <f t="shared" si="28"/>
        <v>0</v>
      </c>
      <c r="N247" s="47">
        <f>COUNTIF($D$4:D247,D247)</f>
        <v>33</v>
      </c>
      <c r="O247" s="40"/>
      <c r="P247" s="26"/>
      <c r="Q247" s="44"/>
      <c r="U247" s="238" t="str">
        <f t="shared" si="22"/>
        <v>33 Ž</v>
      </c>
      <c r="V247" s="239" t="str">
        <f t="shared" si="23"/>
        <v>Hubáčková Denisa</v>
      </c>
      <c r="W247" s="238">
        <f t="shared" si="24"/>
        <v>0</v>
      </c>
      <c r="X247" s="238">
        <f t="shared" si="25"/>
        <v>0</v>
      </c>
    </row>
    <row r="248" spans="1:24" ht="12.75" customHeight="1">
      <c r="A248" s="141">
        <v>43</v>
      </c>
      <c r="B248" s="123" t="str">
        <f>Startovka!G222</f>
        <v>Jančevová Anna</v>
      </c>
      <c r="C248" s="24">
        <f>Startovka!H222</f>
        <v>1994</v>
      </c>
      <c r="D248" s="22" t="str">
        <f>Startovka!I222</f>
        <v>Ž</v>
      </c>
      <c r="E248" s="48" t="str">
        <f>Startovka!J222</f>
        <v>Blansko</v>
      </c>
      <c r="F248" s="130">
        <f>IF(COUNTIF(1!$G$5:$G$85,$B248)=0,0,VLOOKUP($B248,1!$G$5:$O$85,9,FALSE))</f>
        <v>0</v>
      </c>
      <c r="G248" s="127">
        <f>IF(COUNTIF(2!$G$5:$G$78,$B248)=0,0,VLOOKUP($B248,2!$G$5:$O$78,9,FALSE))</f>
        <v>0</v>
      </c>
      <c r="H248" s="128">
        <f>IF(COUNTIF(3!$G$5:$G$85,$B248)=0,0,VLOOKUP($B248,3!$G$5:$O$85,9,FALSE))</f>
        <v>0</v>
      </c>
      <c r="I248" s="130">
        <f>IF(COUNTIF(4!$G$5:$G$85,$B248)=0,0,VLOOKUP($B248,4!$G$5:$O$85,9,FALSE))</f>
        <v>0</v>
      </c>
      <c r="J248" s="205">
        <f>IF(COUNTIF(5!$G$5:$G$85,$B248)=0,0,VLOOKUP($B248,5!$G$5:$O$85,9,FALSE))</f>
        <v>0</v>
      </c>
      <c r="K248" s="132">
        <f>IF(COUNTIF(6!$G$5:$G$85,$B248)=0,0,VLOOKUP($B248,6!$G$5:$O$85,9,FALSE))</f>
        <v>0</v>
      </c>
      <c r="L248" s="118">
        <f t="shared" si="29"/>
        <v>0</v>
      </c>
      <c r="M248" s="179">
        <f t="shared" si="28"/>
        <v>0</v>
      </c>
      <c r="N248" s="47">
        <f>COUNTIF($D$4:D248,D248)</f>
        <v>34</v>
      </c>
      <c r="O248" s="40"/>
      <c r="P248" s="26"/>
      <c r="Q248" s="44"/>
      <c r="U248" s="238" t="str">
        <f t="shared" si="22"/>
        <v>34 Ž</v>
      </c>
      <c r="V248" s="239" t="str">
        <f t="shared" si="23"/>
        <v>Jančevová Anna</v>
      </c>
      <c r="W248" s="238">
        <f t="shared" si="24"/>
        <v>0</v>
      </c>
      <c r="X248" s="238">
        <f t="shared" si="25"/>
        <v>0</v>
      </c>
    </row>
    <row r="249" spans="1:24" ht="12.75" customHeight="1">
      <c r="A249" s="141">
        <v>44</v>
      </c>
      <c r="B249" s="123" t="str">
        <f>Startovka!G223</f>
        <v>Karásková Iva</v>
      </c>
      <c r="C249" s="24">
        <f>Startovka!H223</f>
        <v>1992</v>
      </c>
      <c r="D249" s="22" t="str">
        <f>Startovka!I223</f>
        <v>Ž</v>
      </c>
      <c r="E249" s="48" t="str">
        <f>Startovka!J223</f>
        <v>Blansko</v>
      </c>
      <c r="F249" s="130">
        <f>IF(COUNTIF(1!$G$5:$G$85,$B249)=0,0,VLOOKUP($B249,1!$G$5:$O$85,9,FALSE))</f>
        <v>0</v>
      </c>
      <c r="G249" s="127">
        <f>IF(COUNTIF(2!$G$5:$G$78,$B249)=0,0,VLOOKUP($B249,2!$G$5:$O$78,9,FALSE))</f>
        <v>0</v>
      </c>
      <c r="H249" s="128">
        <f>IF(COUNTIF(3!$G$5:$G$85,$B249)=0,0,VLOOKUP($B249,3!$G$5:$O$85,9,FALSE))</f>
        <v>0</v>
      </c>
      <c r="I249" s="130">
        <f>IF(COUNTIF(4!$G$5:$G$85,$B249)=0,0,VLOOKUP($B249,4!$G$5:$O$85,9,FALSE))</f>
        <v>0</v>
      </c>
      <c r="J249" s="205">
        <f>IF(COUNTIF(5!$G$5:$G$85,$B249)=0,0,VLOOKUP($B249,5!$G$5:$O$85,9,FALSE))</f>
        <v>0</v>
      </c>
      <c r="K249" s="132">
        <f>IF(COUNTIF(6!$G$5:$G$85,$B249)=0,0,VLOOKUP($B249,6!$G$5:$O$85,9,FALSE))</f>
        <v>0</v>
      </c>
      <c r="L249" s="118">
        <f t="shared" si="29"/>
        <v>0</v>
      </c>
      <c r="M249" s="179">
        <f t="shared" si="28"/>
        <v>0</v>
      </c>
      <c r="N249" s="47">
        <f>COUNTIF($D$4:D249,D249)</f>
        <v>35</v>
      </c>
      <c r="O249" s="40"/>
      <c r="P249" s="26"/>
      <c r="Q249" s="44"/>
      <c r="U249" s="238" t="str">
        <f t="shared" si="22"/>
        <v>35 Ž</v>
      </c>
      <c r="V249" s="239" t="str">
        <f t="shared" si="23"/>
        <v>Karásková Iva</v>
      </c>
      <c r="W249" s="238">
        <f t="shared" si="24"/>
        <v>0</v>
      </c>
      <c r="X249" s="238">
        <f t="shared" si="25"/>
        <v>0</v>
      </c>
    </row>
    <row r="250" spans="1:24" ht="12.75" customHeight="1">
      <c r="A250" s="141">
        <v>45</v>
      </c>
      <c r="B250" s="123" t="str">
        <f>Startovka!G226</f>
        <v>Klepalová Kamila</v>
      </c>
      <c r="C250" s="24">
        <f>Startovka!H226</f>
        <v>1996</v>
      </c>
      <c r="D250" s="22" t="str">
        <f>Startovka!I226</f>
        <v>Ž</v>
      </c>
      <c r="E250" s="48" t="str">
        <f>Startovka!J226</f>
        <v>Blansko</v>
      </c>
      <c r="F250" s="130">
        <f>IF(COUNTIF(1!$G$5:$G$85,$B250)=0,0,VLOOKUP($B250,1!$G$5:$O$85,9,FALSE))</f>
        <v>0</v>
      </c>
      <c r="G250" s="127">
        <f>IF(COUNTIF(2!$G$5:$G$78,$B250)=0,0,VLOOKUP($B250,2!$G$5:$O$78,9,FALSE))</f>
        <v>0</v>
      </c>
      <c r="H250" s="128">
        <f>IF(COUNTIF(3!$G$5:$G$85,$B250)=0,0,VLOOKUP($B250,3!$G$5:$O$85,9,FALSE))</f>
        <v>0</v>
      </c>
      <c r="I250" s="130">
        <f>IF(COUNTIF(4!$G$5:$G$85,$B250)=0,0,VLOOKUP($B250,4!$G$5:$O$85,9,FALSE))</f>
        <v>0</v>
      </c>
      <c r="J250" s="205">
        <f>IF(COUNTIF(5!$G$5:$G$85,$B250)=0,0,VLOOKUP($B250,5!$G$5:$O$85,9,FALSE))</f>
        <v>0</v>
      </c>
      <c r="K250" s="132">
        <f>IF(COUNTIF(6!$G$5:$G$85,$B250)=0,0,VLOOKUP($B250,6!$G$5:$O$85,9,FALSE))</f>
        <v>0</v>
      </c>
      <c r="L250" s="118">
        <f t="shared" si="29"/>
        <v>0</v>
      </c>
      <c r="M250" s="179">
        <f t="shared" si="28"/>
        <v>0</v>
      </c>
      <c r="N250" s="47">
        <f>COUNTIF($D$4:D250,D250)</f>
        <v>36</v>
      </c>
      <c r="O250" s="40"/>
      <c r="P250" s="26"/>
      <c r="Q250" s="44"/>
      <c r="U250" s="238" t="str">
        <f t="shared" si="22"/>
        <v>36 Ž</v>
      </c>
      <c r="V250" s="239" t="str">
        <f t="shared" si="23"/>
        <v>Klepalová Kamila</v>
      </c>
      <c r="W250" s="238">
        <f t="shared" si="24"/>
        <v>0</v>
      </c>
      <c r="X250" s="238">
        <f t="shared" si="25"/>
        <v>0</v>
      </c>
    </row>
    <row r="251" spans="1:24" ht="12.75" customHeight="1">
      <c r="A251" s="141">
        <v>46</v>
      </c>
      <c r="B251" s="123" t="str">
        <f>Startovka!G231</f>
        <v>Kopecká Naďa</v>
      </c>
      <c r="C251" s="24">
        <f>Startovka!H231</f>
        <v>1958</v>
      </c>
      <c r="D251" s="22" t="str">
        <f>Startovka!I231</f>
        <v>ŽV</v>
      </c>
      <c r="E251" s="48" t="str">
        <f>Startovka!J231</f>
        <v>Ráječko</v>
      </c>
      <c r="F251" s="130">
        <f>IF(COUNTIF(1!$G$5:$G$85,$B251)=0,0,VLOOKUP($B251,1!$G$5:$O$85,9,FALSE))</f>
        <v>0</v>
      </c>
      <c r="G251" s="127">
        <f>IF(COUNTIF(2!$G$5:$G$78,$B251)=0,0,VLOOKUP($B251,2!$G$5:$O$78,9,FALSE))</f>
        <v>0</v>
      </c>
      <c r="H251" s="128">
        <f>IF(COUNTIF(3!$G$5:$G$85,$B251)=0,0,VLOOKUP($B251,3!$G$5:$O$85,9,FALSE))</f>
        <v>0</v>
      </c>
      <c r="I251" s="130">
        <f>IF(COUNTIF(4!$G$5:$G$85,$B251)=0,0,VLOOKUP($B251,4!$G$5:$O$85,9,FALSE))</f>
        <v>0</v>
      </c>
      <c r="J251" s="205">
        <f>IF(COUNTIF(5!$G$5:$G$85,$B251)=0,0,VLOOKUP($B251,5!$G$5:$O$85,9,FALSE))</f>
        <v>0</v>
      </c>
      <c r="K251" s="132">
        <f>IF(COUNTIF(6!$G$5:$G$85,$B251)=0,0,VLOOKUP($B251,6!$G$5:$O$85,9,FALSE))</f>
        <v>0</v>
      </c>
      <c r="L251" s="118">
        <f t="shared" si="29"/>
        <v>0</v>
      </c>
      <c r="M251" s="179">
        <f t="shared" si="28"/>
        <v>0</v>
      </c>
      <c r="N251" s="47">
        <f>COUNTIF($D$4:D251,D251)</f>
        <v>10</v>
      </c>
      <c r="O251" s="40"/>
      <c r="P251" s="26"/>
      <c r="Q251" s="44"/>
      <c r="U251" s="238" t="str">
        <f t="shared" si="22"/>
        <v>10 ŽV</v>
      </c>
      <c r="V251" s="239" t="str">
        <f t="shared" si="23"/>
        <v>Kopecká Naďa</v>
      </c>
      <c r="W251" s="238">
        <f t="shared" si="24"/>
        <v>0</v>
      </c>
      <c r="X251" s="238">
        <f t="shared" si="25"/>
        <v>0</v>
      </c>
    </row>
    <row r="252" spans="1:24" ht="12.75" customHeight="1">
      <c r="A252" s="141">
        <v>47</v>
      </c>
      <c r="B252" s="123" t="str">
        <f>Startovka!G232</f>
        <v>Kopecká Radka</v>
      </c>
      <c r="C252" s="24">
        <f>Startovka!H232</f>
        <v>1989</v>
      </c>
      <c r="D252" s="22" t="str">
        <f>Startovka!I232</f>
        <v>Ž</v>
      </c>
      <c r="E252" s="48" t="str">
        <f>Startovka!J232</f>
        <v>Moravec Sokol Benešov</v>
      </c>
      <c r="F252" s="130">
        <f>IF(COUNTIF(1!$G$5:$G$85,$B252)=0,0,VLOOKUP($B252,1!$G$5:$O$85,9,FALSE))</f>
        <v>0</v>
      </c>
      <c r="G252" s="127">
        <f>IF(COUNTIF(2!$G$5:$G$78,$B252)=0,0,VLOOKUP($B252,2!$G$5:$O$78,9,FALSE))</f>
        <v>0</v>
      </c>
      <c r="H252" s="128">
        <f>IF(COUNTIF(3!$G$5:$G$85,$B252)=0,0,VLOOKUP($B252,3!$G$5:$O$85,9,FALSE))</f>
        <v>0</v>
      </c>
      <c r="I252" s="130">
        <f>IF(COUNTIF(4!$G$5:$G$85,$B252)=0,0,VLOOKUP($B252,4!$G$5:$O$85,9,FALSE))</f>
        <v>0</v>
      </c>
      <c r="J252" s="205">
        <f>IF(COUNTIF(5!$G$5:$G$85,$B252)=0,0,VLOOKUP($B252,5!$G$5:$O$85,9,FALSE))</f>
        <v>0</v>
      </c>
      <c r="K252" s="132">
        <f>IF(COUNTIF(6!$G$5:$G$85,$B252)=0,0,VLOOKUP($B252,6!$G$5:$O$85,9,FALSE))</f>
        <v>0</v>
      </c>
      <c r="L252" s="118">
        <f t="shared" si="29"/>
        <v>0</v>
      </c>
      <c r="M252" s="179">
        <f t="shared" si="28"/>
        <v>0</v>
      </c>
      <c r="N252" s="47">
        <f>COUNTIF($D$4:D252,D252)</f>
        <v>37</v>
      </c>
      <c r="O252" s="40"/>
      <c r="P252" s="26"/>
      <c r="Q252" s="44"/>
      <c r="U252" s="238" t="str">
        <f t="shared" si="22"/>
        <v>37 Ž</v>
      </c>
      <c r="V252" s="239" t="str">
        <f t="shared" si="23"/>
        <v>Kopecká Radka</v>
      </c>
      <c r="W252" s="238">
        <f t="shared" si="24"/>
        <v>0</v>
      </c>
      <c r="X252" s="238">
        <f t="shared" si="25"/>
        <v>0</v>
      </c>
    </row>
    <row r="253" spans="1:24" ht="12.75" customHeight="1">
      <c r="A253" s="141">
        <v>48</v>
      </c>
      <c r="B253" s="123" t="str">
        <f>Startovka!G233</f>
        <v>Kožiaková Beáta</v>
      </c>
      <c r="C253" s="24">
        <f>Startovka!H233</f>
        <v>1984</v>
      </c>
      <c r="D253" s="22" t="str">
        <f>Startovka!I233</f>
        <v>Ž</v>
      </c>
      <c r="E253" s="48" t="str">
        <f>Startovka!J233</f>
        <v>Zbraslavec</v>
      </c>
      <c r="F253" s="130">
        <f>IF(COUNTIF(1!$G$5:$G$85,$B253)=0,0,VLOOKUP($B253,1!$G$5:$O$85,9,FALSE))</f>
        <v>0</v>
      </c>
      <c r="G253" s="127">
        <f>IF(COUNTIF(2!$G$5:$G$78,$B253)=0,0,VLOOKUP($B253,2!$G$5:$O$78,9,FALSE))</f>
        <v>0</v>
      </c>
      <c r="H253" s="128">
        <f>IF(COUNTIF(3!$G$5:$G$85,$B253)=0,0,VLOOKUP($B253,3!$G$5:$O$85,9,FALSE))</f>
        <v>0</v>
      </c>
      <c r="I253" s="130">
        <f>IF(COUNTIF(4!$G$5:$G$85,$B253)=0,0,VLOOKUP($B253,4!$G$5:$O$85,9,FALSE))</f>
        <v>0</v>
      </c>
      <c r="J253" s="205">
        <f>IF(COUNTIF(5!$G$5:$G$85,$B253)=0,0,VLOOKUP($B253,5!$G$5:$O$85,9,FALSE))</f>
        <v>0</v>
      </c>
      <c r="K253" s="132">
        <f>IF(COUNTIF(6!$G$5:$G$85,$B253)=0,0,VLOOKUP($B253,6!$G$5:$O$85,9,FALSE))</f>
        <v>0</v>
      </c>
      <c r="L253" s="118">
        <f t="shared" si="29"/>
        <v>0</v>
      </c>
      <c r="M253" s="179">
        <f t="shared" si="28"/>
        <v>0</v>
      </c>
      <c r="N253" s="47">
        <f>COUNTIF($D$4:D253,D253)</f>
        <v>38</v>
      </c>
      <c r="O253" s="40"/>
      <c r="P253" s="26"/>
      <c r="Q253" s="44"/>
      <c r="U253" s="238" t="str">
        <f t="shared" si="22"/>
        <v>38 Ž</v>
      </c>
      <c r="V253" s="239" t="str">
        <f t="shared" si="23"/>
        <v>Kožiaková Beáta</v>
      </c>
      <c r="W253" s="238">
        <f t="shared" si="24"/>
        <v>0</v>
      </c>
      <c r="X253" s="238">
        <f t="shared" si="25"/>
        <v>0</v>
      </c>
    </row>
    <row r="254" spans="1:24" ht="12.75" customHeight="1">
      <c r="A254" s="141">
        <v>49</v>
      </c>
      <c r="B254" s="123" t="str">
        <f>Startovka!G234</f>
        <v>Krainerová Marcela</v>
      </c>
      <c r="C254" s="24">
        <f>Startovka!H234</f>
        <v>1975</v>
      </c>
      <c r="D254" s="22" t="str">
        <f>Startovka!I234</f>
        <v>Ž</v>
      </c>
      <c r="E254" s="48" t="str">
        <f>Startovka!J234</f>
        <v>OÚ Jedovnice </v>
      </c>
      <c r="F254" s="130">
        <f>IF(COUNTIF(1!$G$5:$G$85,$B254)=0,0,VLOOKUP($B254,1!$G$5:$O$85,9,FALSE))</f>
        <v>0</v>
      </c>
      <c r="G254" s="127">
        <f>IF(COUNTIF(2!$G$5:$G$78,$B254)=0,0,VLOOKUP($B254,2!$G$5:$O$78,9,FALSE))</f>
        <v>0</v>
      </c>
      <c r="H254" s="128">
        <f>IF(COUNTIF(3!$G$5:$G$85,$B254)=0,0,VLOOKUP($B254,3!$G$5:$O$85,9,FALSE))</f>
        <v>0</v>
      </c>
      <c r="I254" s="130">
        <f>IF(COUNTIF(4!$G$5:$G$85,$B254)=0,0,VLOOKUP($B254,4!$G$5:$O$85,9,FALSE))</f>
        <v>0</v>
      </c>
      <c r="J254" s="205">
        <f>IF(COUNTIF(5!$G$5:$G$85,$B254)=0,0,VLOOKUP($B254,5!$G$5:$O$85,9,FALSE))</f>
        <v>0</v>
      </c>
      <c r="K254" s="132">
        <f>IF(COUNTIF(6!$G$5:$G$85,$B254)=0,0,VLOOKUP($B254,6!$G$5:$O$85,9,FALSE))</f>
        <v>0</v>
      </c>
      <c r="L254" s="118">
        <f t="shared" si="29"/>
        <v>0</v>
      </c>
      <c r="M254" s="179">
        <f t="shared" si="28"/>
        <v>0</v>
      </c>
      <c r="N254" s="47">
        <f>COUNTIF($D$4:D254,D254)</f>
        <v>39</v>
      </c>
      <c r="O254" s="40"/>
      <c r="P254" s="26"/>
      <c r="Q254" s="44"/>
      <c r="U254" s="238" t="str">
        <f t="shared" si="22"/>
        <v>39 Ž</v>
      </c>
      <c r="V254" s="239" t="str">
        <f t="shared" si="23"/>
        <v>Krainerová Marcela</v>
      </c>
      <c r="W254" s="238">
        <f t="shared" si="24"/>
        <v>0</v>
      </c>
      <c r="X254" s="238">
        <f t="shared" si="25"/>
        <v>0</v>
      </c>
    </row>
    <row r="255" spans="1:24" ht="12.75" customHeight="1">
      <c r="A255" s="141">
        <v>50</v>
      </c>
      <c r="B255" s="123" t="str">
        <f>Startovka!G235</f>
        <v>Králová Olga</v>
      </c>
      <c r="C255" s="24">
        <f>Startovka!H235</f>
        <v>1972</v>
      </c>
      <c r="D255" s="22" t="str">
        <f>Startovka!I235</f>
        <v>ŽV</v>
      </c>
      <c r="E255" s="48" t="str">
        <f>Startovka!J235</f>
        <v>Doubravice</v>
      </c>
      <c r="F255" s="130">
        <f>IF(COUNTIF(1!$G$5:$G$85,$B255)=0,0,VLOOKUP($B255,1!$G$5:$O$85,9,FALSE))</f>
        <v>0</v>
      </c>
      <c r="G255" s="127">
        <f>IF(COUNTIF(2!$G$5:$G$78,$B255)=0,0,VLOOKUP($B255,2!$G$5:$O$78,9,FALSE))</f>
        <v>0</v>
      </c>
      <c r="H255" s="128">
        <f>IF(COUNTIF(3!$G$5:$G$85,$B255)=0,0,VLOOKUP($B255,3!$G$5:$O$85,9,FALSE))</f>
        <v>0</v>
      </c>
      <c r="I255" s="130">
        <f>IF(COUNTIF(4!$G$5:$G$85,$B255)=0,0,VLOOKUP($B255,4!$G$5:$O$85,9,FALSE))</f>
        <v>0</v>
      </c>
      <c r="J255" s="205">
        <f>IF(COUNTIF(5!$G$5:$G$85,$B255)=0,0,VLOOKUP($B255,5!$G$5:$O$85,9,FALSE))</f>
        <v>0</v>
      </c>
      <c r="K255" s="132">
        <f>IF(COUNTIF(6!$G$5:$G$85,$B255)=0,0,VLOOKUP($B255,6!$G$5:$O$85,9,FALSE))</f>
        <v>0</v>
      </c>
      <c r="L255" s="118">
        <f t="shared" si="29"/>
        <v>0</v>
      </c>
      <c r="M255" s="179">
        <f t="shared" si="28"/>
        <v>0</v>
      </c>
      <c r="N255" s="47">
        <f>COUNTIF($D$4:D255,D255)</f>
        <v>11</v>
      </c>
      <c r="O255" s="40"/>
      <c r="P255" s="26"/>
      <c r="Q255" s="44"/>
      <c r="U255" s="238" t="str">
        <f t="shared" si="22"/>
        <v>11 ŽV</v>
      </c>
      <c r="V255" s="239" t="str">
        <f t="shared" si="23"/>
        <v>Králová Olga</v>
      </c>
      <c r="W255" s="238">
        <f t="shared" si="24"/>
        <v>0</v>
      </c>
      <c r="X255" s="238">
        <f t="shared" si="25"/>
        <v>0</v>
      </c>
    </row>
    <row r="256" spans="1:24" ht="12.75" customHeight="1">
      <c r="A256" s="141">
        <v>51</v>
      </c>
      <c r="B256" s="123" t="str">
        <f>Startovka!G236</f>
        <v>Krátká Anna</v>
      </c>
      <c r="C256" s="24">
        <f>Startovka!H236</f>
        <v>1969</v>
      </c>
      <c r="D256" s="22" t="str">
        <f>Startovka!I236</f>
        <v>ŽV</v>
      </c>
      <c r="E256" s="48" t="str">
        <f>Startovka!J236</f>
        <v>TJ Svitavy</v>
      </c>
      <c r="F256" s="130">
        <f>IF(COUNTIF(1!$G$5:$G$85,$B256)=0,0,VLOOKUP($B256,1!$G$5:$O$85,9,FALSE))</f>
        <v>0</v>
      </c>
      <c r="G256" s="127">
        <f>IF(COUNTIF(2!$G$5:$G$78,$B256)=0,0,VLOOKUP($B256,2!$G$5:$O$78,9,FALSE))</f>
        <v>0</v>
      </c>
      <c r="H256" s="128">
        <f>IF(COUNTIF(3!$G$5:$G$85,$B256)=0,0,VLOOKUP($B256,3!$G$5:$O$85,9,FALSE))</f>
        <v>0</v>
      </c>
      <c r="I256" s="130">
        <f>IF(COUNTIF(4!$G$5:$G$85,$B256)=0,0,VLOOKUP($B256,4!$G$5:$O$85,9,FALSE))</f>
        <v>0</v>
      </c>
      <c r="J256" s="205">
        <f>IF(COUNTIF(5!$G$5:$G$85,$B256)=0,0,VLOOKUP($B256,5!$G$5:$O$85,9,FALSE))</f>
        <v>0</v>
      </c>
      <c r="K256" s="132">
        <f>IF(COUNTIF(6!$G$5:$G$85,$B256)=0,0,VLOOKUP($B256,6!$G$5:$O$85,9,FALSE))</f>
        <v>0</v>
      </c>
      <c r="L256" s="118">
        <f t="shared" si="29"/>
        <v>0</v>
      </c>
      <c r="M256" s="179">
        <f t="shared" si="28"/>
        <v>0</v>
      </c>
      <c r="N256" s="47">
        <f>COUNTIF($D$4:D256,D256)</f>
        <v>12</v>
      </c>
      <c r="O256" s="40"/>
      <c r="P256" s="26"/>
      <c r="Q256" s="44"/>
      <c r="U256" s="238" t="str">
        <f t="shared" si="22"/>
        <v>12 ŽV</v>
      </c>
      <c r="V256" s="239" t="str">
        <f t="shared" si="23"/>
        <v>Krátká Anna</v>
      </c>
      <c r="W256" s="238">
        <f t="shared" si="24"/>
        <v>0</v>
      </c>
      <c r="X256" s="238">
        <f t="shared" si="25"/>
        <v>0</v>
      </c>
    </row>
    <row r="257" spans="1:24" ht="12.75" customHeight="1">
      <c r="A257" s="141">
        <v>52</v>
      </c>
      <c r="B257" s="123" t="str">
        <f>Startovka!G238</f>
        <v>Krejčová Magda</v>
      </c>
      <c r="C257" s="24">
        <f>Startovka!H238</f>
        <v>1980</v>
      </c>
      <c r="D257" s="22" t="str">
        <f>Startovka!I238</f>
        <v>Ž</v>
      </c>
      <c r="E257" s="48" t="str">
        <f>Startovka!J238</f>
        <v>Brno</v>
      </c>
      <c r="F257" s="130">
        <f>IF(COUNTIF(1!$G$5:$G$85,$B257)=0,0,VLOOKUP($B257,1!$G$5:$O$85,9,FALSE))</f>
        <v>0</v>
      </c>
      <c r="G257" s="127">
        <f>IF(COUNTIF(2!$G$5:$G$78,$B257)=0,0,VLOOKUP($B257,2!$G$5:$O$78,9,FALSE))</f>
        <v>0</v>
      </c>
      <c r="H257" s="128">
        <f>IF(COUNTIF(3!$G$5:$G$85,$B257)=0,0,VLOOKUP($B257,3!$G$5:$O$85,9,FALSE))</f>
        <v>0</v>
      </c>
      <c r="I257" s="130">
        <f>IF(COUNTIF(4!$G$5:$G$85,$B257)=0,0,VLOOKUP($B257,4!$G$5:$O$85,9,FALSE))</f>
        <v>0</v>
      </c>
      <c r="J257" s="205">
        <f>IF(COUNTIF(5!$G$5:$G$85,$B257)=0,0,VLOOKUP($B257,5!$G$5:$O$85,9,FALSE))</f>
        <v>0</v>
      </c>
      <c r="K257" s="132">
        <f>IF(COUNTIF(6!$G$5:$G$85,$B257)=0,0,VLOOKUP($B257,6!$G$5:$O$85,9,FALSE))</f>
        <v>0</v>
      </c>
      <c r="L257" s="118">
        <f t="shared" si="29"/>
        <v>0</v>
      </c>
      <c r="M257" s="179">
        <f t="shared" si="28"/>
        <v>0</v>
      </c>
      <c r="N257" s="47">
        <f>COUNTIF($D$4:D257,D257)</f>
        <v>40</v>
      </c>
      <c r="O257" s="40"/>
      <c r="P257" s="26"/>
      <c r="Q257" s="44"/>
      <c r="U257" s="238" t="str">
        <f t="shared" si="22"/>
        <v>40 Ž</v>
      </c>
      <c r="V257" s="239" t="str">
        <f t="shared" si="23"/>
        <v>Krejčová Magda</v>
      </c>
      <c r="W257" s="238">
        <f t="shared" si="24"/>
        <v>0</v>
      </c>
      <c r="X257" s="238">
        <f t="shared" si="25"/>
        <v>0</v>
      </c>
    </row>
    <row r="258" spans="1:24" ht="12.75" customHeight="1">
      <c r="A258" s="141">
        <v>53</v>
      </c>
      <c r="B258" s="123" t="str">
        <f>Startovka!G240</f>
        <v>Krchová Jana</v>
      </c>
      <c r="C258" s="24">
        <f>Startovka!H240</f>
        <v>1980</v>
      </c>
      <c r="D258" s="22" t="str">
        <f>Startovka!I240</f>
        <v>Ž</v>
      </c>
      <c r="E258" s="48" t="str">
        <f>Startovka!J240</f>
        <v>Kunštát</v>
      </c>
      <c r="F258" s="130">
        <f>IF(COUNTIF(1!$G$5:$G$85,$B258)=0,0,VLOOKUP($B258,1!$G$5:$O$85,9,FALSE))</f>
        <v>0</v>
      </c>
      <c r="G258" s="127">
        <f>IF(COUNTIF(2!$G$5:$G$78,$B258)=0,0,VLOOKUP($B258,2!$G$5:$O$78,9,FALSE))</f>
        <v>0</v>
      </c>
      <c r="H258" s="128">
        <f>IF(COUNTIF(3!$G$5:$G$85,$B258)=0,0,VLOOKUP($B258,3!$G$5:$O$85,9,FALSE))</f>
        <v>0</v>
      </c>
      <c r="I258" s="130">
        <f>IF(COUNTIF(4!$G$5:$G$85,$B258)=0,0,VLOOKUP($B258,4!$G$5:$O$85,9,FALSE))</f>
        <v>0</v>
      </c>
      <c r="J258" s="205">
        <f>IF(COUNTIF(5!$G$5:$G$85,$B258)=0,0,VLOOKUP($B258,5!$G$5:$O$85,9,FALSE))</f>
        <v>0</v>
      </c>
      <c r="K258" s="132">
        <f>IF(COUNTIF(6!$G$5:$G$85,$B258)=0,0,VLOOKUP($B258,6!$G$5:$O$85,9,FALSE))</f>
        <v>0</v>
      </c>
      <c r="L258" s="118">
        <f t="shared" si="29"/>
        <v>0</v>
      </c>
      <c r="M258" s="179">
        <f t="shared" si="28"/>
        <v>0</v>
      </c>
      <c r="N258" s="47">
        <f>COUNTIF($D$4:D258,D258)</f>
        <v>41</v>
      </c>
      <c r="O258" s="40"/>
      <c r="P258" s="26"/>
      <c r="Q258" s="44"/>
      <c r="U258" s="238" t="str">
        <f t="shared" si="22"/>
        <v>41 Ž</v>
      </c>
      <c r="V258" s="239" t="str">
        <f t="shared" si="23"/>
        <v>Krchová Jana</v>
      </c>
      <c r="W258" s="238">
        <f t="shared" si="24"/>
        <v>0</v>
      </c>
      <c r="X258" s="238">
        <f t="shared" si="25"/>
        <v>0</v>
      </c>
    </row>
    <row r="259" spans="1:24" ht="12.75" customHeight="1">
      <c r="A259" s="141">
        <v>54</v>
      </c>
      <c r="B259" s="123" t="str">
        <f>Startovka!G241</f>
        <v>Kubová Monika</v>
      </c>
      <c r="C259" s="24">
        <f>Startovka!H241</f>
        <v>1972</v>
      </c>
      <c r="D259" s="22" t="str">
        <f>Startovka!I241</f>
        <v>ŽV</v>
      </c>
      <c r="E259" s="48" t="str">
        <f>Startovka!J241</f>
        <v>Doubravice</v>
      </c>
      <c r="F259" s="130">
        <f>IF(COUNTIF(1!$G$5:$G$85,$B259)=0,0,VLOOKUP($B259,1!$G$5:$O$85,9,FALSE))</f>
        <v>0</v>
      </c>
      <c r="G259" s="127">
        <f>IF(COUNTIF(2!$G$5:$G$78,$B259)=0,0,VLOOKUP($B259,2!$G$5:$O$78,9,FALSE))</f>
        <v>0</v>
      </c>
      <c r="H259" s="128">
        <f>IF(COUNTIF(3!$G$5:$G$85,$B259)=0,0,VLOOKUP($B259,3!$G$5:$O$85,9,FALSE))</f>
        <v>0</v>
      </c>
      <c r="I259" s="130">
        <f>IF(COUNTIF(4!$G$5:$G$85,$B259)=0,0,VLOOKUP($B259,4!$G$5:$O$85,9,FALSE))</f>
        <v>0</v>
      </c>
      <c r="J259" s="205">
        <f>IF(COUNTIF(5!$G$5:$G$85,$B259)=0,0,VLOOKUP($B259,5!$G$5:$O$85,9,FALSE))</f>
        <v>0</v>
      </c>
      <c r="K259" s="132">
        <f>IF(COUNTIF(6!$G$5:$G$85,$B259)=0,0,VLOOKUP($B259,6!$G$5:$O$85,9,FALSE))</f>
        <v>0</v>
      </c>
      <c r="L259" s="118">
        <f t="shared" si="29"/>
        <v>0</v>
      </c>
      <c r="M259" s="179">
        <f t="shared" si="28"/>
        <v>0</v>
      </c>
      <c r="N259" s="47">
        <f>COUNTIF($D$4:D259,D259)</f>
        <v>13</v>
      </c>
      <c r="O259" s="40"/>
      <c r="P259" s="26"/>
      <c r="Q259" s="44"/>
      <c r="U259" s="238" t="str">
        <f t="shared" si="22"/>
        <v>13 ŽV</v>
      </c>
      <c r="V259" s="239" t="str">
        <f t="shared" si="23"/>
        <v>Kubová Monika</v>
      </c>
      <c r="W259" s="238">
        <f t="shared" si="24"/>
        <v>0</v>
      </c>
      <c r="X259" s="238">
        <f t="shared" si="25"/>
        <v>0</v>
      </c>
    </row>
    <row r="260" spans="1:24" ht="12.75" customHeight="1">
      <c r="A260" s="141">
        <v>55</v>
      </c>
      <c r="B260" s="123" t="str">
        <f>Startovka!G242</f>
        <v>Láníková Ivana</v>
      </c>
      <c r="C260" s="24">
        <f>Startovka!H242</f>
        <v>1973</v>
      </c>
      <c r="D260" s="22" t="str">
        <f>Startovka!I242</f>
        <v>ŽV</v>
      </c>
      <c r="E260" s="48" t="str">
        <f>Startovka!J242</f>
        <v>Boskovice</v>
      </c>
      <c r="F260" s="130">
        <f>IF(COUNTIF(1!$G$5:$G$85,$B260)=0,0,VLOOKUP($B260,1!$G$5:$O$85,9,FALSE))</f>
        <v>0</v>
      </c>
      <c r="G260" s="127">
        <f>IF(COUNTIF(2!$G$5:$G$78,$B260)=0,0,VLOOKUP($B260,2!$G$5:$O$78,9,FALSE))</f>
        <v>0</v>
      </c>
      <c r="H260" s="128">
        <f>IF(COUNTIF(3!$G$5:$G$85,$B260)=0,0,VLOOKUP($B260,3!$G$5:$O$85,9,FALSE))</f>
        <v>0</v>
      </c>
      <c r="I260" s="130">
        <f>IF(COUNTIF(4!$G$5:$G$85,$B260)=0,0,VLOOKUP($B260,4!$G$5:$O$85,9,FALSE))</f>
        <v>0</v>
      </c>
      <c r="J260" s="205">
        <f>IF(COUNTIF(5!$G$5:$G$85,$B260)=0,0,VLOOKUP($B260,5!$G$5:$O$85,9,FALSE))</f>
        <v>0</v>
      </c>
      <c r="K260" s="132">
        <f>IF(COUNTIF(6!$G$5:$G$85,$B260)=0,0,VLOOKUP($B260,6!$G$5:$O$85,9,FALSE))</f>
        <v>0</v>
      </c>
      <c r="L260" s="118">
        <f t="shared" si="29"/>
        <v>0</v>
      </c>
      <c r="M260" s="179">
        <f t="shared" si="28"/>
        <v>0</v>
      </c>
      <c r="N260" s="47">
        <f>COUNTIF($D$4:D260,D260)</f>
        <v>14</v>
      </c>
      <c r="O260" s="40"/>
      <c r="P260" s="26"/>
      <c r="Q260" s="44"/>
      <c r="U260" s="238" t="str">
        <f t="shared" si="22"/>
        <v>14 ŽV</v>
      </c>
      <c r="V260" s="239" t="str">
        <f t="shared" si="23"/>
        <v>Láníková Ivana</v>
      </c>
      <c r="W260" s="238">
        <f t="shared" si="24"/>
        <v>0</v>
      </c>
      <c r="X260" s="238">
        <f t="shared" si="25"/>
        <v>0</v>
      </c>
    </row>
    <row r="261" spans="1:24" ht="12.75" customHeight="1">
      <c r="A261" s="141">
        <v>56</v>
      </c>
      <c r="B261" s="123" t="str">
        <f>Startovka!G243</f>
        <v>Liberová Barbora</v>
      </c>
      <c r="C261" s="24">
        <f>Startovka!H243</f>
        <v>1972</v>
      </c>
      <c r="D261" s="22" t="str">
        <f>Startovka!I243</f>
        <v>ŽV</v>
      </c>
      <c r="E261" s="48" t="str">
        <f>Startovka!J243</f>
        <v>Boskovice</v>
      </c>
      <c r="F261" s="130">
        <f>IF(COUNTIF(1!$G$5:$G$85,$B261)=0,0,VLOOKUP($B261,1!$G$5:$O$85,9,FALSE))</f>
        <v>0</v>
      </c>
      <c r="G261" s="127">
        <f>IF(COUNTIF(2!$G$5:$G$78,$B261)=0,0,VLOOKUP($B261,2!$G$5:$O$78,9,FALSE))</f>
        <v>0</v>
      </c>
      <c r="H261" s="128">
        <f>IF(COUNTIF(3!$G$5:$G$85,$B261)=0,0,VLOOKUP($B261,3!$G$5:$O$85,9,FALSE))</f>
        <v>0</v>
      </c>
      <c r="I261" s="130">
        <f>IF(COUNTIF(4!$G$5:$G$85,$B261)=0,0,VLOOKUP($B261,4!$G$5:$O$85,9,FALSE))</f>
        <v>0</v>
      </c>
      <c r="J261" s="205">
        <f>IF(COUNTIF(5!$G$5:$G$85,$B261)=0,0,VLOOKUP($B261,5!$G$5:$O$85,9,FALSE))</f>
        <v>0</v>
      </c>
      <c r="K261" s="132">
        <f>IF(COUNTIF(6!$G$5:$G$85,$B261)=0,0,VLOOKUP($B261,6!$G$5:$O$85,9,FALSE))</f>
        <v>0</v>
      </c>
      <c r="L261" s="118">
        <f t="shared" si="29"/>
        <v>0</v>
      </c>
      <c r="M261" s="179">
        <f t="shared" si="28"/>
        <v>0</v>
      </c>
      <c r="N261" s="47">
        <f>COUNTIF($D$4:D261,D261)</f>
        <v>15</v>
      </c>
      <c r="O261" s="40"/>
      <c r="P261" s="26"/>
      <c r="Q261" s="44"/>
      <c r="U261" s="238" t="str">
        <f aca="true" t="shared" si="30" ref="U261:U307">CONCATENATE(N261," ",D261)</f>
        <v>15 ŽV</v>
      </c>
      <c r="V261" s="239" t="str">
        <f aca="true" t="shared" si="31" ref="V261:V307">B261</f>
        <v>Liberová Barbora</v>
      </c>
      <c r="W261" s="238">
        <f aca="true" t="shared" si="32" ref="W261:W307">L261</f>
        <v>0</v>
      </c>
      <c r="X261" s="238">
        <f aca="true" t="shared" si="33" ref="X261:X307">M261</f>
        <v>0</v>
      </c>
    </row>
    <row r="262" spans="1:24" ht="12.75" customHeight="1">
      <c r="A262" s="141">
        <v>57</v>
      </c>
      <c r="B262" s="123" t="str">
        <f>Startovka!G244</f>
        <v>Ludvíková Eva</v>
      </c>
      <c r="C262" s="24">
        <f>Startovka!H244</f>
        <v>1979</v>
      </c>
      <c r="D262" s="22" t="str">
        <f>Startovka!I244</f>
        <v>Ž</v>
      </c>
      <c r="E262" s="48" t="str">
        <f>Startovka!J244</f>
        <v>Horizont Kola Novák Blansko</v>
      </c>
      <c r="F262" s="130">
        <f>IF(COUNTIF(1!$G$5:$G$85,$B262)=0,0,VLOOKUP($B262,1!$G$5:$O$85,9,FALSE))</f>
        <v>0</v>
      </c>
      <c r="G262" s="127">
        <f>IF(COUNTIF(2!$G$5:$G$78,$B262)=0,0,VLOOKUP($B262,2!$G$5:$O$78,9,FALSE))</f>
        <v>0</v>
      </c>
      <c r="H262" s="128">
        <f>IF(COUNTIF(3!$G$5:$G$85,$B262)=0,0,VLOOKUP($B262,3!$G$5:$O$85,9,FALSE))</f>
        <v>0</v>
      </c>
      <c r="I262" s="130">
        <f>IF(COUNTIF(4!$G$5:$G$85,$B262)=0,0,VLOOKUP($B262,4!$G$5:$O$85,9,FALSE))</f>
        <v>0</v>
      </c>
      <c r="J262" s="205">
        <f>IF(COUNTIF(5!$G$5:$G$85,$B262)=0,0,VLOOKUP($B262,5!$G$5:$O$85,9,FALSE))</f>
        <v>0</v>
      </c>
      <c r="K262" s="132">
        <f>IF(COUNTIF(6!$G$5:$G$85,$B262)=0,0,VLOOKUP($B262,6!$G$5:$O$85,9,FALSE))</f>
        <v>0</v>
      </c>
      <c r="L262" s="118">
        <f t="shared" si="29"/>
        <v>0</v>
      </c>
      <c r="M262" s="179">
        <f t="shared" si="28"/>
        <v>0</v>
      </c>
      <c r="N262" s="47">
        <f>COUNTIF($D$4:D262,D262)</f>
        <v>42</v>
      </c>
      <c r="O262" s="40"/>
      <c r="P262" s="26"/>
      <c r="Q262" s="44"/>
      <c r="U262" s="238" t="str">
        <f t="shared" si="30"/>
        <v>42 Ž</v>
      </c>
      <c r="V262" s="239" t="str">
        <f t="shared" si="31"/>
        <v>Ludvíková Eva</v>
      </c>
      <c r="W262" s="238">
        <f t="shared" si="32"/>
        <v>0</v>
      </c>
      <c r="X262" s="238">
        <f t="shared" si="33"/>
        <v>0</v>
      </c>
    </row>
    <row r="263" spans="1:24" ht="12.75" customHeight="1">
      <c r="A263" s="141">
        <v>58</v>
      </c>
      <c r="B263" s="123" t="str">
        <f>Startovka!G245</f>
        <v>Machačová Romana</v>
      </c>
      <c r="C263" s="24">
        <f>Startovka!H245</f>
        <v>1969</v>
      </c>
      <c r="D263" s="22" t="str">
        <f>Startovka!I245</f>
        <v>ŽV</v>
      </c>
      <c r="E263" s="48" t="str">
        <f>Startovka!J245</f>
        <v>Boskovice</v>
      </c>
      <c r="F263" s="130">
        <f>IF(COUNTIF(1!$G$5:$G$85,$B263)=0,0,VLOOKUP($B263,1!$G$5:$O$85,9,FALSE))</f>
        <v>0</v>
      </c>
      <c r="G263" s="127">
        <f>IF(COUNTIF(2!$G$5:$G$78,$B263)=0,0,VLOOKUP($B263,2!$G$5:$O$78,9,FALSE))</f>
        <v>0</v>
      </c>
      <c r="H263" s="128">
        <f>IF(COUNTIF(3!$G$5:$G$85,$B263)=0,0,VLOOKUP($B263,3!$G$5:$O$85,9,FALSE))</f>
        <v>0</v>
      </c>
      <c r="I263" s="130">
        <f>IF(COUNTIF(4!$G$5:$G$85,$B263)=0,0,VLOOKUP($B263,4!$G$5:$O$85,9,FALSE))</f>
        <v>0</v>
      </c>
      <c r="J263" s="205">
        <f>IF(COUNTIF(5!$G$5:$G$85,$B263)=0,0,VLOOKUP($B263,5!$G$5:$O$85,9,FALSE))</f>
        <v>0</v>
      </c>
      <c r="K263" s="132">
        <f>IF(COUNTIF(6!$G$5:$G$85,$B263)=0,0,VLOOKUP($B263,6!$G$5:$O$85,9,FALSE))</f>
        <v>0</v>
      </c>
      <c r="L263" s="118">
        <f t="shared" si="29"/>
        <v>0</v>
      </c>
      <c r="M263" s="179">
        <f t="shared" si="28"/>
        <v>0</v>
      </c>
      <c r="N263" s="47">
        <f>COUNTIF($D$4:D263,D263)</f>
        <v>16</v>
      </c>
      <c r="O263" s="40"/>
      <c r="P263" s="26"/>
      <c r="Q263" s="44"/>
      <c r="U263" s="238" t="str">
        <f t="shared" si="30"/>
        <v>16 ŽV</v>
      </c>
      <c r="V263" s="239" t="str">
        <f t="shared" si="31"/>
        <v>Machačová Romana</v>
      </c>
      <c r="W263" s="238">
        <f t="shared" si="32"/>
        <v>0</v>
      </c>
      <c r="X263" s="238">
        <f t="shared" si="33"/>
        <v>0</v>
      </c>
    </row>
    <row r="264" spans="1:24" ht="12.75" customHeight="1">
      <c r="A264" s="141">
        <v>59</v>
      </c>
      <c r="B264" s="123" t="str">
        <f>Startovka!G246</f>
        <v>Matěnová Věra</v>
      </c>
      <c r="C264" s="24">
        <f>Startovka!H246</f>
        <v>1958</v>
      </c>
      <c r="D264" s="22" t="str">
        <f>Startovka!I246</f>
        <v>ŽV</v>
      </c>
      <c r="E264" s="48" t="str">
        <f>Startovka!J246</f>
        <v>VZS Blansko</v>
      </c>
      <c r="F264" s="130">
        <f>IF(COUNTIF(1!$G$5:$G$85,$B264)=0,0,VLOOKUP($B264,1!$G$5:$O$85,9,FALSE))</f>
        <v>0</v>
      </c>
      <c r="G264" s="127">
        <f>IF(COUNTIF(2!$G$5:$G$78,$B264)=0,0,VLOOKUP($B264,2!$G$5:$O$78,9,FALSE))</f>
        <v>0</v>
      </c>
      <c r="H264" s="128">
        <f>IF(COUNTIF(3!$G$5:$G$85,$B264)=0,0,VLOOKUP($B264,3!$G$5:$O$85,9,FALSE))</f>
        <v>0</v>
      </c>
      <c r="I264" s="130">
        <f>IF(COUNTIF(4!$G$5:$G$85,$B264)=0,0,VLOOKUP($B264,4!$G$5:$O$85,9,FALSE))</f>
        <v>0</v>
      </c>
      <c r="J264" s="205">
        <f>IF(COUNTIF(5!$G$5:$G$85,$B264)=0,0,VLOOKUP($B264,5!$G$5:$O$85,9,FALSE))</f>
        <v>0</v>
      </c>
      <c r="K264" s="132">
        <f>IF(COUNTIF(6!$G$5:$G$85,$B264)=0,0,VLOOKUP($B264,6!$G$5:$O$85,9,FALSE))</f>
        <v>0</v>
      </c>
      <c r="L264" s="118">
        <f t="shared" si="29"/>
        <v>0</v>
      </c>
      <c r="M264" s="179">
        <f t="shared" si="28"/>
        <v>0</v>
      </c>
      <c r="N264" s="47">
        <f>COUNTIF($D$4:D264,D264)</f>
        <v>17</v>
      </c>
      <c r="O264" s="40"/>
      <c r="P264" s="26"/>
      <c r="Q264" s="44"/>
      <c r="U264" s="238" t="str">
        <f t="shared" si="30"/>
        <v>17 ŽV</v>
      </c>
      <c r="V264" s="239" t="str">
        <f t="shared" si="31"/>
        <v>Matěnová Věra</v>
      </c>
      <c r="W264" s="238">
        <f t="shared" si="32"/>
        <v>0</v>
      </c>
      <c r="X264" s="238">
        <f t="shared" si="33"/>
        <v>0</v>
      </c>
    </row>
    <row r="265" spans="1:24" ht="12.75" customHeight="1">
      <c r="A265" s="141">
        <v>60</v>
      </c>
      <c r="B265" s="123" t="str">
        <f>Startovka!G247</f>
        <v>Medlová Simona</v>
      </c>
      <c r="C265" s="24">
        <f>Startovka!H247</f>
        <v>1992</v>
      </c>
      <c r="D265" s="22" t="str">
        <f>Startovka!I247</f>
        <v>Ž</v>
      </c>
      <c r="E265" s="48" t="str">
        <f>Startovka!J247</f>
        <v>Bukovina</v>
      </c>
      <c r="F265" s="130">
        <f>IF(COUNTIF(1!$G$5:$G$85,$B265)=0,0,VLOOKUP($B265,1!$G$5:$O$85,9,FALSE))</f>
        <v>0</v>
      </c>
      <c r="G265" s="127">
        <f>IF(COUNTIF(2!$G$5:$G$78,$B265)=0,0,VLOOKUP($B265,2!$G$5:$O$78,9,FALSE))</f>
        <v>0</v>
      </c>
      <c r="H265" s="128">
        <f>IF(COUNTIF(3!$G$5:$G$85,$B265)=0,0,VLOOKUP($B265,3!$G$5:$O$85,9,FALSE))</f>
        <v>0</v>
      </c>
      <c r="I265" s="130">
        <f>IF(COUNTIF(4!$G$5:$G$85,$B265)=0,0,VLOOKUP($B265,4!$G$5:$O$85,9,FALSE))</f>
        <v>0</v>
      </c>
      <c r="J265" s="205">
        <f>IF(COUNTIF(5!$G$5:$G$85,$B265)=0,0,VLOOKUP($B265,5!$G$5:$O$85,9,FALSE))</f>
        <v>0</v>
      </c>
      <c r="K265" s="132">
        <f>IF(COUNTIF(6!$G$5:$G$85,$B265)=0,0,VLOOKUP($B265,6!$G$5:$O$85,9,FALSE))</f>
        <v>0</v>
      </c>
      <c r="L265" s="118">
        <f t="shared" si="29"/>
        <v>0</v>
      </c>
      <c r="M265" s="179">
        <f t="shared" si="28"/>
        <v>0</v>
      </c>
      <c r="N265" s="47">
        <f>COUNTIF($D$4:D265,D265)</f>
        <v>43</v>
      </c>
      <c r="O265" s="40"/>
      <c r="P265" s="26"/>
      <c r="Q265" s="44"/>
      <c r="U265" s="238" t="str">
        <f t="shared" si="30"/>
        <v>43 Ž</v>
      </c>
      <c r="V265" s="239" t="str">
        <f t="shared" si="31"/>
        <v>Medlová Simona</v>
      </c>
      <c r="W265" s="238">
        <f t="shared" si="32"/>
        <v>0</v>
      </c>
      <c r="X265" s="238">
        <f t="shared" si="33"/>
        <v>0</v>
      </c>
    </row>
    <row r="266" spans="1:24" ht="12.75" customHeight="1">
      <c r="A266" s="141">
        <v>61</v>
      </c>
      <c r="B266" s="123" t="str">
        <f>Startovka!G248</f>
        <v>Medlová Soňa</v>
      </c>
      <c r="C266" s="24">
        <f>Startovka!H248</f>
        <v>1992</v>
      </c>
      <c r="D266" s="22" t="str">
        <f>Startovka!I248</f>
        <v>Ž</v>
      </c>
      <c r="E266" s="48" t="str">
        <f>Startovka!J248</f>
        <v>Bukovina</v>
      </c>
      <c r="F266" s="130">
        <f>IF(COUNTIF(1!$G$5:$G$85,$B266)=0,0,VLOOKUP($B266,1!$G$5:$O$85,9,FALSE))</f>
        <v>0</v>
      </c>
      <c r="G266" s="127">
        <f>IF(COUNTIF(2!$G$5:$G$78,$B266)=0,0,VLOOKUP($B266,2!$G$5:$O$78,9,FALSE))</f>
        <v>0</v>
      </c>
      <c r="H266" s="128">
        <f>IF(COUNTIF(3!$G$5:$G$85,$B266)=0,0,VLOOKUP($B266,3!$G$5:$O$85,9,FALSE))</f>
        <v>0</v>
      </c>
      <c r="I266" s="130">
        <f>IF(COUNTIF(4!$G$5:$G$85,$B266)=0,0,VLOOKUP($B266,4!$G$5:$O$85,9,FALSE))</f>
        <v>0</v>
      </c>
      <c r="J266" s="205">
        <f>IF(COUNTIF(5!$G$5:$G$85,$B266)=0,0,VLOOKUP($B266,5!$G$5:$O$85,9,FALSE))</f>
        <v>0</v>
      </c>
      <c r="K266" s="132">
        <f>IF(COUNTIF(6!$G$5:$G$85,$B266)=0,0,VLOOKUP($B266,6!$G$5:$O$85,9,FALSE))</f>
        <v>0</v>
      </c>
      <c r="L266" s="118">
        <f t="shared" si="29"/>
        <v>0</v>
      </c>
      <c r="M266" s="179">
        <f t="shared" si="28"/>
        <v>0</v>
      </c>
      <c r="N266" s="47">
        <f>COUNTIF($D$4:D266,D266)</f>
        <v>44</v>
      </c>
      <c r="O266" s="40"/>
      <c r="P266" s="26"/>
      <c r="Q266" s="44"/>
      <c r="U266" s="238" t="str">
        <f t="shared" si="30"/>
        <v>44 Ž</v>
      </c>
      <c r="V266" s="239" t="str">
        <f t="shared" si="31"/>
        <v>Medlová Soňa</v>
      </c>
      <c r="W266" s="238">
        <f t="shared" si="32"/>
        <v>0</v>
      </c>
      <c r="X266" s="238">
        <f t="shared" si="33"/>
        <v>0</v>
      </c>
    </row>
    <row r="267" spans="1:24" ht="12.75" customHeight="1">
      <c r="A267" s="141">
        <v>62</v>
      </c>
      <c r="B267" s="123" t="str">
        <f>Startovka!G249</f>
        <v>Nedomová Lucie</v>
      </c>
      <c r="C267" s="24">
        <f>Startovka!H249</f>
        <v>1985</v>
      </c>
      <c r="D267" s="22" t="str">
        <f>Startovka!I249</f>
        <v>Ž</v>
      </c>
      <c r="E267" s="48" t="str">
        <f>Startovka!J249</f>
        <v>Lysice</v>
      </c>
      <c r="F267" s="130">
        <f>IF(COUNTIF(1!$G$5:$G$85,$B267)=0,0,VLOOKUP($B267,1!$G$5:$O$85,9,FALSE))</f>
        <v>0</v>
      </c>
      <c r="G267" s="127">
        <f>IF(COUNTIF(2!$G$5:$G$78,$B267)=0,0,VLOOKUP($B267,2!$G$5:$O$78,9,FALSE))</f>
        <v>0</v>
      </c>
      <c r="H267" s="128">
        <f>IF(COUNTIF(3!$G$5:$G$85,$B267)=0,0,VLOOKUP($B267,3!$G$5:$O$85,9,FALSE))</f>
        <v>0</v>
      </c>
      <c r="I267" s="130">
        <f>IF(COUNTIF(4!$G$5:$G$85,$B267)=0,0,VLOOKUP($B267,4!$G$5:$O$85,9,FALSE))</f>
        <v>0</v>
      </c>
      <c r="J267" s="205">
        <f>IF(COUNTIF(5!$G$5:$G$85,$B267)=0,0,VLOOKUP($B267,5!$G$5:$O$85,9,FALSE))</f>
        <v>0</v>
      </c>
      <c r="K267" s="132">
        <f>IF(COUNTIF(6!$G$5:$G$85,$B267)=0,0,VLOOKUP($B267,6!$G$5:$O$85,9,FALSE))</f>
        <v>0</v>
      </c>
      <c r="L267" s="118">
        <f t="shared" si="29"/>
        <v>0</v>
      </c>
      <c r="M267" s="179">
        <f t="shared" si="28"/>
        <v>0</v>
      </c>
      <c r="N267" s="47">
        <f>COUNTIF($D$4:D267,D267)</f>
        <v>45</v>
      </c>
      <c r="O267" s="40"/>
      <c r="P267" s="26"/>
      <c r="Q267" s="44"/>
      <c r="U267" s="238" t="str">
        <f t="shared" si="30"/>
        <v>45 Ž</v>
      </c>
      <c r="V267" s="239" t="str">
        <f t="shared" si="31"/>
        <v>Nedomová Lucie</v>
      </c>
      <c r="W267" s="238">
        <f t="shared" si="32"/>
        <v>0</v>
      </c>
      <c r="X267" s="238">
        <f t="shared" si="33"/>
        <v>0</v>
      </c>
    </row>
    <row r="268" spans="1:24" ht="12.75" customHeight="1">
      <c r="A268" s="141">
        <v>63</v>
      </c>
      <c r="B268" s="123" t="str">
        <f>Startovka!G250</f>
        <v>Němcová Martina</v>
      </c>
      <c r="C268" s="24">
        <f>Startovka!H250</f>
        <v>1982</v>
      </c>
      <c r="D268" s="22" t="str">
        <f>Startovka!I250</f>
        <v>Ž</v>
      </c>
      <c r="E268" s="48" t="str">
        <f>Startovka!J250</f>
        <v>Blansko</v>
      </c>
      <c r="F268" s="130">
        <f>IF(COUNTIF(1!$G$5:$G$85,$B268)=0,0,VLOOKUP($B268,1!$G$5:$O$85,9,FALSE))</f>
        <v>0</v>
      </c>
      <c r="G268" s="127">
        <f>IF(COUNTIF(2!$G$5:$G$78,$B268)=0,0,VLOOKUP($B268,2!$G$5:$O$78,9,FALSE))</f>
        <v>0</v>
      </c>
      <c r="H268" s="128">
        <f>IF(COUNTIF(3!$G$5:$G$85,$B268)=0,0,VLOOKUP($B268,3!$G$5:$O$85,9,FALSE))</f>
        <v>0</v>
      </c>
      <c r="I268" s="130">
        <f>IF(COUNTIF(4!$G$5:$G$85,$B268)=0,0,VLOOKUP($B268,4!$G$5:$O$85,9,FALSE))</f>
        <v>0</v>
      </c>
      <c r="J268" s="205">
        <f>IF(COUNTIF(5!$G$5:$G$85,$B268)=0,0,VLOOKUP($B268,5!$G$5:$O$85,9,FALSE))</f>
        <v>0</v>
      </c>
      <c r="K268" s="132">
        <f>IF(COUNTIF(6!$G$5:$G$85,$B268)=0,0,VLOOKUP($B268,6!$G$5:$O$85,9,FALSE))</f>
        <v>0</v>
      </c>
      <c r="L268" s="118">
        <f t="shared" si="29"/>
        <v>0</v>
      </c>
      <c r="M268" s="179">
        <f t="shared" si="28"/>
        <v>0</v>
      </c>
      <c r="N268" s="47">
        <f>COUNTIF($D$4:D268,D268)</f>
        <v>46</v>
      </c>
      <c r="O268" s="40"/>
      <c r="P268" s="26"/>
      <c r="Q268" s="44"/>
      <c r="U268" s="238" t="str">
        <f t="shared" si="30"/>
        <v>46 Ž</v>
      </c>
      <c r="V268" s="239" t="str">
        <f t="shared" si="31"/>
        <v>Němcová Martina</v>
      </c>
      <c r="W268" s="238">
        <f t="shared" si="32"/>
        <v>0</v>
      </c>
      <c r="X268" s="238">
        <f t="shared" si="33"/>
        <v>0</v>
      </c>
    </row>
    <row r="269" spans="1:24" ht="12.75" customHeight="1">
      <c r="A269" s="141">
        <v>64</v>
      </c>
      <c r="B269" s="123" t="str">
        <f>Startovka!G251</f>
        <v>Němcová Petra</v>
      </c>
      <c r="C269" s="24">
        <f>Startovka!H251</f>
        <v>1979</v>
      </c>
      <c r="D269" s="22" t="str">
        <f>Startovka!I251</f>
        <v>Ž</v>
      </c>
      <c r="E269" s="48" t="str">
        <f>Startovka!J251</f>
        <v>Boskovice</v>
      </c>
      <c r="F269" s="130">
        <f>IF(COUNTIF(1!$G$5:$G$85,$B269)=0,0,VLOOKUP($B269,1!$G$5:$O$85,9,FALSE))</f>
        <v>0</v>
      </c>
      <c r="G269" s="127">
        <f>IF(COUNTIF(2!$G$5:$G$78,$B269)=0,0,VLOOKUP($B269,2!$G$5:$O$78,9,FALSE))</f>
        <v>0</v>
      </c>
      <c r="H269" s="128">
        <f>IF(COUNTIF(3!$G$5:$G$85,$B269)=0,0,VLOOKUP($B269,3!$G$5:$O$85,9,FALSE))</f>
        <v>0</v>
      </c>
      <c r="I269" s="130">
        <f>IF(COUNTIF(4!$G$5:$G$85,$B269)=0,0,VLOOKUP($B269,4!$G$5:$O$85,9,FALSE))</f>
        <v>0</v>
      </c>
      <c r="J269" s="205">
        <f>IF(COUNTIF(5!$G$5:$G$85,$B269)=0,0,VLOOKUP($B269,5!$G$5:$O$85,9,FALSE))</f>
        <v>0</v>
      </c>
      <c r="K269" s="132">
        <f>IF(COUNTIF(6!$G$5:$G$85,$B269)=0,0,VLOOKUP($B269,6!$G$5:$O$85,9,FALSE))</f>
        <v>0</v>
      </c>
      <c r="L269" s="118">
        <f t="shared" si="29"/>
        <v>0</v>
      </c>
      <c r="M269" s="179">
        <f t="shared" si="28"/>
        <v>0</v>
      </c>
      <c r="N269" s="47">
        <f>COUNTIF($D$4:D269,D269)</f>
        <v>47</v>
      </c>
      <c r="O269" s="40"/>
      <c r="P269" s="26"/>
      <c r="Q269" s="44"/>
      <c r="U269" s="238" t="str">
        <f t="shared" si="30"/>
        <v>47 Ž</v>
      </c>
      <c r="V269" s="239" t="str">
        <f t="shared" si="31"/>
        <v>Němcová Petra</v>
      </c>
      <c r="W269" s="238">
        <f t="shared" si="32"/>
        <v>0</v>
      </c>
      <c r="X269" s="238">
        <f t="shared" si="33"/>
        <v>0</v>
      </c>
    </row>
    <row r="270" spans="1:24" ht="12.75" customHeight="1">
      <c r="A270" s="141">
        <v>65</v>
      </c>
      <c r="B270" s="123" t="str">
        <f>Startovka!G252</f>
        <v>Odehnalová Dagmar</v>
      </c>
      <c r="C270" s="24">
        <f>Startovka!H252</f>
        <v>1970</v>
      </c>
      <c r="D270" s="22" t="str">
        <f>Startovka!I252</f>
        <v>ŽV</v>
      </c>
      <c r="E270" s="48" t="str">
        <f>Startovka!J252</f>
        <v>Skalice</v>
      </c>
      <c r="F270" s="130">
        <f>IF(COUNTIF(1!$G$5:$G$85,$B270)=0,0,VLOOKUP($B270,1!$G$5:$O$85,9,FALSE))</f>
        <v>0</v>
      </c>
      <c r="G270" s="127">
        <f>IF(COUNTIF(2!$G$5:$G$78,$B270)=0,0,VLOOKUP($B270,2!$G$5:$O$78,9,FALSE))</f>
        <v>0</v>
      </c>
      <c r="H270" s="128">
        <f>IF(COUNTIF(3!$G$5:$G$85,$B270)=0,0,VLOOKUP($B270,3!$G$5:$O$85,9,FALSE))</f>
        <v>0</v>
      </c>
      <c r="I270" s="130">
        <f>IF(COUNTIF(4!$G$5:$G$85,$B270)=0,0,VLOOKUP($B270,4!$G$5:$O$85,9,FALSE))</f>
        <v>0</v>
      </c>
      <c r="J270" s="205">
        <f>IF(COUNTIF(5!$G$5:$G$85,$B270)=0,0,VLOOKUP($B270,5!$G$5:$O$85,9,FALSE))</f>
        <v>0</v>
      </c>
      <c r="K270" s="132">
        <f>IF(COUNTIF(6!$G$5:$G$85,$B270)=0,0,VLOOKUP($B270,6!$G$5:$O$85,9,FALSE))</f>
        <v>0</v>
      </c>
      <c r="L270" s="118">
        <f aca="true" t="shared" si="34" ref="L270:L301">LARGE(F270:K270,1)+LARGE(F270:K270,2)+LARGE(F270:K270,3)+LARGE(F270:K270,4)+LARGE(F270:K270,5)</f>
        <v>0</v>
      </c>
      <c r="M270" s="179">
        <f t="shared" si="28"/>
        <v>0</v>
      </c>
      <c r="N270" s="47">
        <f>COUNTIF($D$4:D270,D270)</f>
        <v>18</v>
      </c>
      <c r="O270" s="40"/>
      <c r="P270" s="26"/>
      <c r="Q270" s="44"/>
      <c r="U270" s="238" t="str">
        <f t="shared" si="30"/>
        <v>18 ŽV</v>
      </c>
      <c r="V270" s="239" t="str">
        <f t="shared" si="31"/>
        <v>Odehnalová Dagmar</v>
      </c>
      <c r="W270" s="238">
        <f t="shared" si="32"/>
        <v>0</v>
      </c>
      <c r="X270" s="238">
        <f t="shared" si="33"/>
        <v>0</v>
      </c>
    </row>
    <row r="271" spans="1:24" ht="12.75" customHeight="1">
      <c r="A271" s="141">
        <v>66</v>
      </c>
      <c r="B271" s="123" t="str">
        <f>Startovka!G253</f>
        <v>Paráková Iva</v>
      </c>
      <c r="C271" s="24">
        <f>Startovka!H253</f>
        <v>1995</v>
      </c>
      <c r="D271" s="22" t="str">
        <f>Startovka!I253</f>
        <v>Ž</v>
      </c>
      <c r="E271" s="48" t="str">
        <f>Startovka!J253</f>
        <v>Boskovice</v>
      </c>
      <c r="F271" s="130">
        <f>IF(COUNTIF(1!$G$5:$G$85,$B271)=0,0,VLOOKUP($B271,1!$G$5:$O$85,9,FALSE))</f>
        <v>0</v>
      </c>
      <c r="G271" s="127">
        <f>IF(COUNTIF(2!$G$5:$G$78,$B271)=0,0,VLOOKUP($B271,2!$G$5:$O$78,9,FALSE))</f>
        <v>0</v>
      </c>
      <c r="H271" s="128">
        <f>IF(COUNTIF(3!$G$5:$G$85,$B271)=0,0,VLOOKUP($B271,3!$G$5:$O$85,9,FALSE))</f>
        <v>0</v>
      </c>
      <c r="I271" s="130">
        <f>IF(COUNTIF(4!$G$5:$G$85,$B271)=0,0,VLOOKUP($B271,4!$G$5:$O$85,9,FALSE))</f>
        <v>0</v>
      </c>
      <c r="J271" s="205">
        <f>IF(COUNTIF(5!$G$5:$G$85,$B271)=0,0,VLOOKUP($B271,5!$G$5:$O$85,9,FALSE))</f>
        <v>0</v>
      </c>
      <c r="K271" s="132">
        <f>IF(COUNTIF(6!$G$5:$G$85,$B271)=0,0,VLOOKUP($B271,6!$G$5:$O$85,9,FALSE))</f>
        <v>0</v>
      </c>
      <c r="L271" s="118">
        <f t="shared" si="34"/>
        <v>0</v>
      </c>
      <c r="M271" s="179">
        <f t="shared" si="28"/>
        <v>0</v>
      </c>
      <c r="N271" s="47">
        <f>COUNTIF($D$4:D271,D271)</f>
        <v>48</v>
      </c>
      <c r="O271" s="40"/>
      <c r="P271" s="26"/>
      <c r="Q271" s="44"/>
      <c r="U271" s="238" t="str">
        <f t="shared" si="30"/>
        <v>48 Ž</v>
      </c>
      <c r="V271" s="239" t="str">
        <f t="shared" si="31"/>
        <v>Paráková Iva</v>
      </c>
      <c r="W271" s="238">
        <f t="shared" si="32"/>
        <v>0</v>
      </c>
      <c r="X271" s="238">
        <f t="shared" si="33"/>
        <v>0</v>
      </c>
    </row>
    <row r="272" spans="1:24" ht="12.75" customHeight="1">
      <c r="A272" s="141">
        <v>67</v>
      </c>
      <c r="B272" s="123" t="str">
        <f>Startovka!G254</f>
        <v>Parolková Monika</v>
      </c>
      <c r="C272" s="24">
        <f>Startovka!H254</f>
        <v>1992</v>
      </c>
      <c r="D272" s="22" t="str">
        <f>Startovka!I254</f>
        <v>Ž</v>
      </c>
      <c r="E272" s="48" t="str">
        <f>Startovka!J254</f>
        <v>GYMBOS</v>
      </c>
      <c r="F272" s="130">
        <f>IF(COUNTIF(1!$G$5:$G$85,$B272)=0,0,VLOOKUP($B272,1!$G$5:$O$85,9,FALSE))</f>
        <v>0</v>
      </c>
      <c r="G272" s="127">
        <f>IF(COUNTIF(2!$G$5:$G$78,$B272)=0,0,VLOOKUP($B272,2!$G$5:$O$78,9,FALSE))</f>
        <v>0</v>
      </c>
      <c r="H272" s="128">
        <f>IF(COUNTIF(3!$G$5:$G$85,$B272)=0,0,VLOOKUP($B272,3!$G$5:$O$85,9,FALSE))</f>
        <v>0</v>
      </c>
      <c r="I272" s="130">
        <f>IF(COUNTIF(4!$G$5:$G$85,$B272)=0,0,VLOOKUP($B272,4!$G$5:$O$85,9,FALSE))</f>
        <v>0</v>
      </c>
      <c r="J272" s="205">
        <f>IF(COUNTIF(5!$G$5:$G$85,$B272)=0,0,VLOOKUP($B272,5!$G$5:$O$85,9,FALSE))</f>
        <v>0</v>
      </c>
      <c r="K272" s="132">
        <f>IF(COUNTIF(6!$G$5:$G$85,$B272)=0,0,VLOOKUP($B272,6!$G$5:$O$85,9,FALSE))</f>
        <v>0</v>
      </c>
      <c r="L272" s="118">
        <f t="shared" si="34"/>
        <v>0</v>
      </c>
      <c r="M272" s="179">
        <f aca="true" t="shared" si="35" ref="M272:M304">COUNTIF(F272:K272,"&gt;0")</f>
        <v>0</v>
      </c>
      <c r="N272" s="47">
        <f>COUNTIF($D$4:D272,D272)</f>
        <v>49</v>
      </c>
      <c r="O272" s="40"/>
      <c r="P272" s="26"/>
      <c r="Q272" s="44"/>
      <c r="U272" s="238" t="str">
        <f t="shared" si="30"/>
        <v>49 Ž</v>
      </c>
      <c r="V272" s="239" t="str">
        <f t="shared" si="31"/>
        <v>Parolková Monika</v>
      </c>
      <c r="W272" s="238">
        <f t="shared" si="32"/>
        <v>0</v>
      </c>
      <c r="X272" s="238">
        <f t="shared" si="33"/>
        <v>0</v>
      </c>
    </row>
    <row r="273" spans="1:24" ht="12.75" customHeight="1">
      <c r="A273" s="141">
        <v>68</v>
      </c>
      <c r="B273" s="123" t="str">
        <f>Startovka!G255</f>
        <v>Petečelová Lucie</v>
      </c>
      <c r="C273" s="24">
        <f>Startovka!H255</f>
        <v>1981</v>
      </c>
      <c r="D273" s="22" t="str">
        <f>Startovka!I255</f>
        <v>Ž</v>
      </c>
      <c r="E273" s="48" t="str">
        <f>Startovka!J255</f>
        <v>Doubravice</v>
      </c>
      <c r="F273" s="130">
        <f>IF(COUNTIF(1!$G$5:$G$85,$B273)=0,0,VLOOKUP($B273,1!$G$5:$O$85,9,FALSE))</f>
        <v>0</v>
      </c>
      <c r="G273" s="127">
        <f>IF(COUNTIF(2!$G$5:$G$78,$B273)=0,0,VLOOKUP($B273,2!$G$5:$O$78,9,FALSE))</f>
        <v>0</v>
      </c>
      <c r="H273" s="128">
        <f>IF(COUNTIF(3!$G$5:$G$85,$B273)=0,0,VLOOKUP($B273,3!$G$5:$O$85,9,FALSE))</f>
        <v>0</v>
      </c>
      <c r="I273" s="130">
        <f>IF(COUNTIF(4!$G$5:$G$85,$B273)=0,0,VLOOKUP($B273,4!$G$5:$O$85,9,FALSE))</f>
        <v>0</v>
      </c>
      <c r="J273" s="205">
        <f>IF(COUNTIF(5!$G$5:$G$85,$B273)=0,0,VLOOKUP($B273,5!$G$5:$O$85,9,FALSE))</f>
        <v>0</v>
      </c>
      <c r="K273" s="132">
        <f>IF(COUNTIF(6!$G$5:$G$85,$B273)=0,0,VLOOKUP($B273,6!$G$5:$O$85,9,FALSE))</f>
        <v>0</v>
      </c>
      <c r="L273" s="118">
        <f t="shared" si="34"/>
        <v>0</v>
      </c>
      <c r="M273" s="179">
        <f t="shared" si="35"/>
        <v>0</v>
      </c>
      <c r="N273" s="47">
        <f>COUNTIF($D$4:D273,D273)</f>
        <v>50</v>
      </c>
      <c r="O273" s="40"/>
      <c r="P273" s="26"/>
      <c r="Q273" s="44"/>
      <c r="U273" s="238" t="str">
        <f t="shared" si="30"/>
        <v>50 Ž</v>
      </c>
      <c r="V273" s="239" t="str">
        <f t="shared" si="31"/>
        <v>Petečelová Lucie</v>
      </c>
      <c r="W273" s="238">
        <f t="shared" si="32"/>
        <v>0</v>
      </c>
      <c r="X273" s="238">
        <f t="shared" si="33"/>
        <v>0</v>
      </c>
    </row>
    <row r="274" spans="1:24" ht="12.75" customHeight="1">
      <c r="A274" s="141">
        <v>69</v>
      </c>
      <c r="B274" s="123" t="str">
        <f>Startovka!G256</f>
        <v>Petrželová Lucie</v>
      </c>
      <c r="C274" s="24">
        <f>Startovka!H256</f>
        <v>1996</v>
      </c>
      <c r="D274" s="22" t="str">
        <f>Startovka!I256</f>
        <v>Ž</v>
      </c>
      <c r="E274" s="48" t="str">
        <f>Startovka!J256</f>
        <v>ASK Blansko</v>
      </c>
      <c r="F274" s="130">
        <f>IF(COUNTIF(1!$G$5:$G$85,$B274)=0,0,VLOOKUP($B274,1!$G$5:$O$85,9,FALSE))</f>
        <v>0</v>
      </c>
      <c r="G274" s="127">
        <f>IF(COUNTIF(2!$G$5:$G$78,$B274)=0,0,VLOOKUP($B274,2!$G$5:$O$78,9,FALSE))</f>
        <v>0</v>
      </c>
      <c r="H274" s="128">
        <f>IF(COUNTIF(3!$G$5:$G$85,$B274)=0,0,VLOOKUP($B274,3!$G$5:$O$85,9,FALSE))</f>
        <v>0</v>
      </c>
      <c r="I274" s="130">
        <f>IF(COUNTIF(4!$G$5:$G$85,$B274)=0,0,VLOOKUP($B274,4!$G$5:$O$85,9,FALSE))</f>
        <v>0</v>
      </c>
      <c r="J274" s="205">
        <f>IF(COUNTIF(5!$G$5:$G$85,$B274)=0,0,VLOOKUP($B274,5!$G$5:$O$85,9,FALSE))</f>
        <v>0</v>
      </c>
      <c r="K274" s="132">
        <f>IF(COUNTIF(6!$G$5:$G$85,$B274)=0,0,VLOOKUP($B274,6!$G$5:$O$85,9,FALSE))</f>
        <v>0</v>
      </c>
      <c r="L274" s="118">
        <f t="shared" si="34"/>
        <v>0</v>
      </c>
      <c r="M274" s="179">
        <f t="shared" si="35"/>
        <v>0</v>
      </c>
      <c r="N274" s="47">
        <f>COUNTIF($D$4:D274,D274)</f>
        <v>51</v>
      </c>
      <c r="O274" s="40"/>
      <c r="P274" s="26"/>
      <c r="Q274" s="44"/>
      <c r="U274" s="238" t="str">
        <f t="shared" si="30"/>
        <v>51 Ž</v>
      </c>
      <c r="V274" s="239" t="str">
        <f t="shared" si="31"/>
        <v>Petrželová Lucie</v>
      </c>
      <c r="W274" s="238">
        <f t="shared" si="32"/>
        <v>0</v>
      </c>
      <c r="X274" s="238">
        <f t="shared" si="33"/>
        <v>0</v>
      </c>
    </row>
    <row r="275" spans="1:24" ht="12.75" customHeight="1">
      <c r="A275" s="141">
        <v>70</v>
      </c>
      <c r="B275" s="123" t="str">
        <f>Startovka!G258</f>
        <v>Pospíchalová Lenka</v>
      </c>
      <c r="C275" s="24">
        <f>Startovka!H258</f>
        <v>1957</v>
      </c>
      <c r="D275" s="22" t="str">
        <f>Startovka!I258</f>
        <v>ŽV</v>
      </c>
      <c r="E275" s="48" t="str">
        <f>Startovka!J258</f>
        <v>Brno</v>
      </c>
      <c r="F275" s="130">
        <f>IF(COUNTIF(1!$G$5:$G$85,$B275)=0,0,VLOOKUP($B275,1!$G$5:$O$85,9,FALSE))</f>
        <v>0</v>
      </c>
      <c r="G275" s="127">
        <f>IF(COUNTIF(2!$G$5:$G$78,$B275)=0,0,VLOOKUP($B275,2!$G$5:$O$78,9,FALSE))</f>
        <v>0</v>
      </c>
      <c r="H275" s="128">
        <f>IF(COUNTIF(3!$G$5:$G$85,$B275)=0,0,VLOOKUP($B275,3!$G$5:$O$85,9,FALSE))</f>
        <v>0</v>
      </c>
      <c r="I275" s="130">
        <f>IF(COUNTIF(4!$G$5:$G$85,$B275)=0,0,VLOOKUP($B275,4!$G$5:$O$85,9,FALSE))</f>
        <v>0</v>
      </c>
      <c r="J275" s="205">
        <f>IF(COUNTIF(5!$G$5:$G$85,$B275)=0,0,VLOOKUP($B275,5!$G$5:$O$85,9,FALSE))</f>
        <v>0</v>
      </c>
      <c r="K275" s="132">
        <f>IF(COUNTIF(6!$G$5:$G$85,$B275)=0,0,VLOOKUP($B275,6!$G$5:$O$85,9,FALSE))</f>
        <v>0</v>
      </c>
      <c r="L275" s="118">
        <f t="shared" si="34"/>
        <v>0</v>
      </c>
      <c r="M275" s="179">
        <f t="shared" si="35"/>
        <v>0</v>
      </c>
      <c r="N275" s="47">
        <f>COUNTIF($D$4:D275,D275)</f>
        <v>19</v>
      </c>
      <c r="O275" s="40"/>
      <c r="P275" s="26"/>
      <c r="Q275" s="44"/>
      <c r="U275" s="238" t="str">
        <f t="shared" si="30"/>
        <v>19 ŽV</v>
      </c>
      <c r="V275" s="239" t="str">
        <f t="shared" si="31"/>
        <v>Pospíchalová Lenka</v>
      </c>
      <c r="W275" s="238">
        <f t="shared" si="32"/>
        <v>0</v>
      </c>
      <c r="X275" s="238">
        <f t="shared" si="33"/>
        <v>0</v>
      </c>
    </row>
    <row r="276" spans="1:24" ht="12.75" customHeight="1">
      <c r="A276" s="141">
        <v>71</v>
      </c>
      <c r="B276" s="123" t="str">
        <f>Startovka!G259</f>
        <v>Pouličková Andrea</v>
      </c>
      <c r="C276" s="24">
        <f>Startovka!H259</f>
        <v>1988</v>
      </c>
      <c r="D276" s="22" t="str">
        <f>Startovka!I259</f>
        <v>Ž</v>
      </c>
      <c r="E276" s="48" t="str">
        <f>Startovka!J259</f>
        <v>Boskovice</v>
      </c>
      <c r="F276" s="130">
        <f>IF(COUNTIF(1!$G$5:$G$85,$B276)=0,0,VLOOKUP($B276,1!$G$5:$O$85,9,FALSE))</f>
        <v>0</v>
      </c>
      <c r="G276" s="127">
        <f>IF(COUNTIF(2!$G$5:$G$78,$B276)=0,0,VLOOKUP($B276,2!$G$5:$O$78,9,FALSE))</f>
        <v>0</v>
      </c>
      <c r="H276" s="128">
        <f>IF(COUNTIF(3!$G$5:$G$85,$B276)=0,0,VLOOKUP($B276,3!$G$5:$O$85,9,FALSE))</f>
        <v>0</v>
      </c>
      <c r="I276" s="130">
        <f>IF(COUNTIF(4!$G$5:$G$85,$B276)=0,0,VLOOKUP($B276,4!$G$5:$O$85,9,FALSE))</f>
        <v>0</v>
      </c>
      <c r="J276" s="205">
        <f>IF(COUNTIF(5!$G$5:$G$85,$B276)=0,0,VLOOKUP($B276,5!$G$5:$O$85,9,FALSE))</f>
        <v>0</v>
      </c>
      <c r="K276" s="132">
        <f>IF(COUNTIF(6!$G$5:$G$85,$B276)=0,0,VLOOKUP($B276,6!$G$5:$O$85,9,FALSE))</f>
        <v>0</v>
      </c>
      <c r="L276" s="118">
        <f t="shared" si="34"/>
        <v>0</v>
      </c>
      <c r="M276" s="179">
        <f t="shared" si="35"/>
        <v>0</v>
      </c>
      <c r="N276" s="47">
        <f>COUNTIF($D$4:D276,D276)</f>
        <v>52</v>
      </c>
      <c r="O276" s="40"/>
      <c r="P276" s="26"/>
      <c r="Q276" s="44"/>
      <c r="U276" s="238" t="str">
        <f t="shared" si="30"/>
        <v>52 Ž</v>
      </c>
      <c r="V276" s="239" t="str">
        <f t="shared" si="31"/>
        <v>Pouličková Andrea</v>
      </c>
      <c r="W276" s="238">
        <f t="shared" si="32"/>
        <v>0</v>
      </c>
      <c r="X276" s="238">
        <f t="shared" si="33"/>
        <v>0</v>
      </c>
    </row>
    <row r="277" spans="1:24" ht="12.75" customHeight="1">
      <c r="A277" s="141">
        <v>72</v>
      </c>
      <c r="B277" s="123" t="str">
        <f>Startovka!G260</f>
        <v>Procházková Lucie</v>
      </c>
      <c r="C277" s="24">
        <f>Startovka!H260</f>
        <v>1988</v>
      </c>
      <c r="D277" s="22" t="str">
        <f>Startovka!I260</f>
        <v>Ž</v>
      </c>
      <c r="E277" s="48" t="str">
        <f>Startovka!J260</f>
        <v>OB Adamov</v>
      </c>
      <c r="F277" s="130">
        <f>IF(COUNTIF(1!$G$5:$G$85,$B277)=0,0,VLOOKUP($B277,1!$G$5:$O$85,9,FALSE))</f>
        <v>0</v>
      </c>
      <c r="G277" s="127">
        <f>IF(COUNTIF(2!$G$5:$G$78,$B277)=0,0,VLOOKUP($B277,2!$G$5:$O$78,9,FALSE))</f>
        <v>0</v>
      </c>
      <c r="H277" s="128">
        <f>IF(COUNTIF(3!$G$5:$G$85,$B277)=0,0,VLOOKUP($B277,3!$G$5:$O$85,9,FALSE))</f>
        <v>0</v>
      </c>
      <c r="I277" s="130">
        <f>IF(COUNTIF(4!$G$5:$G$85,$B277)=0,0,VLOOKUP($B277,4!$G$5:$O$85,9,FALSE))</f>
        <v>0</v>
      </c>
      <c r="J277" s="205">
        <f>IF(COUNTIF(5!$G$5:$G$85,$B277)=0,0,VLOOKUP($B277,5!$G$5:$O$85,9,FALSE))</f>
        <v>0</v>
      </c>
      <c r="K277" s="132">
        <f>IF(COUNTIF(6!$G$5:$G$85,$B277)=0,0,VLOOKUP($B277,6!$G$5:$O$85,9,FALSE))</f>
        <v>0</v>
      </c>
      <c r="L277" s="118">
        <f t="shared" si="34"/>
        <v>0</v>
      </c>
      <c r="M277" s="179">
        <f t="shared" si="35"/>
        <v>0</v>
      </c>
      <c r="N277" s="47">
        <f>COUNTIF($D$4:D277,D277)</f>
        <v>53</v>
      </c>
      <c r="O277" s="40"/>
      <c r="P277" s="26"/>
      <c r="Q277" s="44"/>
      <c r="U277" s="238" t="str">
        <f t="shared" si="30"/>
        <v>53 Ž</v>
      </c>
      <c r="V277" s="239" t="str">
        <f t="shared" si="31"/>
        <v>Procházková Lucie</v>
      </c>
      <c r="W277" s="238">
        <f t="shared" si="32"/>
        <v>0</v>
      </c>
      <c r="X277" s="238">
        <f t="shared" si="33"/>
        <v>0</v>
      </c>
    </row>
    <row r="278" spans="1:24" ht="12.75" customHeight="1">
      <c r="A278" s="141">
        <v>73</v>
      </c>
      <c r="B278" s="123" t="str">
        <f>Startovka!G261</f>
        <v>Prudková Ivana</v>
      </c>
      <c r="C278" s="24">
        <f>Startovka!H261</f>
        <v>1971</v>
      </c>
      <c r="D278" s="22" t="str">
        <f>Startovka!I261</f>
        <v>ŽV</v>
      </c>
      <c r="E278" s="48" t="str">
        <f>Startovka!J261</f>
        <v>Moravec Sokol Benešov</v>
      </c>
      <c r="F278" s="130">
        <f>IF(COUNTIF(1!$G$5:$G$85,$B278)=0,0,VLOOKUP($B278,1!$G$5:$O$85,9,FALSE))</f>
        <v>0</v>
      </c>
      <c r="G278" s="127">
        <f>IF(COUNTIF(2!$G$5:$G$78,$B278)=0,0,VLOOKUP($B278,2!$G$5:$O$78,9,FALSE))</f>
        <v>0</v>
      </c>
      <c r="H278" s="128">
        <f>IF(COUNTIF(3!$G$5:$G$85,$B278)=0,0,VLOOKUP($B278,3!$G$5:$O$85,9,FALSE))</f>
        <v>0</v>
      </c>
      <c r="I278" s="130">
        <f>IF(COUNTIF(4!$G$5:$G$85,$B278)=0,0,VLOOKUP($B278,4!$G$5:$O$85,9,FALSE))</f>
        <v>0</v>
      </c>
      <c r="J278" s="205">
        <f>IF(COUNTIF(5!$G$5:$G$85,$B278)=0,0,VLOOKUP($B278,5!$G$5:$O$85,9,FALSE))</f>
        <v>0</v>
      </c>
      <c r="K278" s="132">
        <f>IF(COUNTIF(6!$G$5:$G$85,$B278)=0,0,VLOOKUP($B278,6!$G$5:$O$85,9,FALSE))</f>
        <v>0</v>
      </c>
      <c r="L278" s="118">
        <f t="shared" si="34"/>
        <v>0</v>
      </c>
      <c r="M278" s="179">
        <f t="shared" si="35"/>
        <v>0</v>
      </c>
      <c r="N278" s="47">
        <f>COUNTIF($D$4:D278,D278)</f>
        <v>20</v>
      </c>
      <c r="O278" s="40"/>
      <c r="P278" s="26"/>
      <c r="Q278" s="44"/>
      <c r="U278" s="238" t="str">
        <f t="shared" si="30"/>
        <v>20 ŽV</v>
      </c>
      <c r="V278" s="239" t="str">
        <f t="shared" si="31"/>
        <v>Prudková Ivana</v>
      </c>
      <c r="W278" s="238">
        <f t="shared" si="32"/>
        <v>0</v>
      </c>
      <c r="X278" s="238">
        <f t="shared" si="33"/>
        <v>0</v>
      </c>
    </row>
    <row r="279" spans="1:24" ht="12.75" customHeight="1">
      <c r="A279" s="141">
        <v>74</v>
      </c>
      <c r="B279" s="123" t="str">
        <f>Startovka!G262</f>
        <v>Rocher Adriana</v>
      </c>
      <c r="C279" s="24">
        <f>Startovka!H262</f>
        <v>1979</v>
      </c>
      <c r="D279" s="22" t="str">
        <f>Startovka!I262</f>
        <v>Ž</v>
      </c>
      <c r="E279" s="48" t="str">
        <f>Startovka!J262</f>
        <v>Černá Hora</v>
      </c>
      <c r="F279" s="130">
        <f>IF(COUNTIF(1!$G$5:$G$85,$B279)=0,0,VLOOKUP($B279,1!$G$5:$O$85,9,FALSE))</f>
        <v>0</v>
      </c>
      <c r="G279" s="127">
        <f>IF(COUNTIF(2!$G$5:$G$78,$B279)=0,0,VLOOKUP($B279,2!$G$5:$O$78,9,FALSE))</f>
        <v>0</v>
      </c>
      <c r="H279" s="128">
        <f>IF(COUNTIF(3!$G$5:$G$85,$B279)=0,0,VLOOKUP($B279,3!$G$5:$O$85,9,FALSE))</f>
        <v>0</v>
      </c>
      <c r="I279" s="130">
        <f>IF(COUNTIF(4!$G$5:$G$85,$B279)=0,0,VLOOKUP($B279,4!$G$5:$O$85,9,FALSE))</f>
        <v>0</v>
      </c>
      <c r="J279" s="205">
        <f>IF(COUNTIF(5!$G$5:$G$85,$B279)=0,0,VLOOKUP($B279,5!$G$5:$O$85,9,FALSE))</f>
        <v>0</v>
      </c>
      <c r="K279" s="132">
        <f>IF(COUNTIF(6!$G$5:$G$85,$B279)=0,0,VLOOKUP($B279,6!$G$5:$O$85,9,FALSE))</f>
        <v>0</v>
      </c>
      <c r="L279" s="118">
        <f t="shared" si="34"/>
        <v>0</v>
      </c>
      <c r="M279" s="179">
        <f t="shared" si="35"/>
        <v>0</v>
      </c>
      <c r="N279" s="47">
        <f>COUNTIF($D$4:D279,D279)</f>
        <v>54</v>
      </c>
      <c r="O279" s="40"/>
      <c r="P279" s="26"/>
      <c r="Q279" s="44"/>
      <c r="U279" s="238" t="str">
        <f t="shared" si="30"/>
        <v>54 Ž</v>
      </c>
      <c r="V279" s="239" t="str">
        <f t="shared" si="31"/>
        <v>Rocher Adriana</v>
      </c>
      <c r="W279" s="238">
        <f t="shared" si="32"/>
        <v>0</v>
      </c>
      <c r="X279" s="238">
        <f t="shared" si="33"/>
        <v>0</v>
      </c>
    </row>
    <row r="280" spans="1:24" ht="12.75" customHeight="1">
      <c r="A280" s="141">
        <v>75</v>
      </c>
      <c r="B280" s="123" t="str">
        <f>Startovka!G264</f>
        <v>Rýdlová Ilona</v>
      </c>
      <c r="C280" s="24">
        <f>Startovka!H264</f>
        <v>1967</v>
      </c>
      <c r="D280" s="22" t="str">
        <f>Startovka!I264</f>
        <v>ŽV</v>
      </c>
      <c r="E280" s="48" t="str">
        <f>Startovka!J264</f>
        <v>Letovice</v>
      </c>
      <c r="F280" s="130">
        <f>IF(COUNTIF(1!$G$5:$G$85,$B280)=0,0,VLOOKUP($B280,1!$G$5:$O$85,9,FALSE))</f>
        <v>0</v>
      </c>
      <c r="G280" s="127">
        <f>IF(COUNTIF(2!$G$5:$G$78,$B280)=0,0,VLOOKUP($B280,2!$G$5:$O$78,9,FALSE))</f>
        <v>0</v>
      </c>
      <c r="H280" s="128">
        <f>IF(COUNTIF(3!$G$5:$G$85,$B280)=0,0,VLOOKUP($B280,3!$G$5:$O$85,9,FALSE))</f>
        <v>0</v>
      </c>
      <c r="I280" s="130">
        <f>IF(COUNTIF(4!$G$5:$G$85,$B280)=0,0,VLOOKUP($B280,4!$G$5:$O$85,9,FALSE))</f>
        <v>0</v>
      </c>
      <c r="J280" s="205">
        <f>IF(COUNTIF(5!$G$5:$G$85,$B280)=0,0,VLOOKUP($B280,5!$G$5:$O$85,9,FALSE))</f>
        <v>0</v>
      </c>
      <c r="K280" s="132">
        <f>IF(COUNTIF(6!$G$5:$G$85,$B280)=0,0,VLOOKUP($B280,6!$G$5:$O$85,9,FALSE))</f>
        <v>0</v>
      </c>
      <c r="L280" s="118">
        <f t="shared" si="34"/>
        <v>0</v>
      </c>
      <c r="M280" s="179">
        <f t="shared" si="35"/>
        <v>0</v>
      </c>
      <c r="N280" s="47">
        <f>COUNTIF($D$4:D280,D280)</f>
        <v>21</v>
      </c>
      <c r="O280" s="40"/>
      <c r="P280" s="26"/>
      <c r="Q280" s="44"/>
      <c r="U280" s="238" t="str">
        <f t="shared" si="30"/>
        <v>21 ŽV</v>
      </c>
      <c r="V280" s="239" t="str">
        <f t="shared" si="31"/>
        <v>Rýdlová Ilona</v>
      </c>
      <c r="W280" s="238">
        <f t="shared" si="32"/>
        <v>0</v>
      </c>
      <c r="X280" s="238">
        <f t="shared" si="33"/>
        <v>0</v>
      </c>
    </row>
    <row r="281" spans="1:24" ht="12.75" customHeight="1">
      <c r="A281" s="141">
        <v>76</v>
      </c>
      <c r="B281" s="123" t="str">
        <f>Startovka!G265</f>
        <v>Řičánková Blanka</v>
      </c>
      <c r="C281" s="24">
        <f>Startovka!H265</f>
        <v>1982</v>
      </c>
      <c r="D281" s="22" t="str">
        <f>Startovka!I265</f>
        <v>Ž</v>
      </c>
      <c r="E281" s="48" t="str">
        <f>Startovka!J265</f>
        <v>Blansko</v>
      </c>
      <c r="F281" s="130">
        <f>IF(COUNTIF(1!$G$5:$G$85,$B281)=0,0,VLOOKUP($B281,1!$G$5:$O$85,9,FALSE))</f>
        <v>0</v>
      </c>
      <c r="G281" s="127">
        <f>IF(COUNTIF(2!$G$5:$G$78,$B281)=0,0,VLOOKUP($B281,2!$G$5:$O$78,9,FALSE))</f>
        <v>0</v>
      </c>
      <c r="H281" s="128">
        <f>IF(COUNTIF(3!$G$5:$G$85,$B281)=0,0,VLOOKUP($B281,3!$G$5:$O$85,9,FALSE))</f>
        <v>0</v>
      </c>
      <c r="I281" s="130">
        <f>IF(COUNTIF(4!$G$5:$G$85,$B281)=0,0,VLOOKUP($B281,4!$G$5:$O$85,9,FALSE))</f>
        <v>0</v>
      </c>
      <c r="J281" s="205">
        <f>IF(COUNTIF(5!$G$5:$G$85,$B281)=0,0,VLOOKUP($B281,5!$G$5:$O$85,9,FALSE))</f>
        <v>0</v>
      </c>
      <c r="K281" s="132">
        <f>IF(COUNTIF(6!$G$5:$G$85,$B281)=0,0,VLOOKUP($B281,6!$G$5:$O$85,9,FALSE))</f>
        <v>0</v>
      </c>
      <c r="L281" s="118">
        <f t="shared" si="34"/>
        <v>0</v>
      </c>
      <c r="M281" s="179">
        <f t="shared" si="35"/>
        <v>0</v>
      </c>
      <c r="N281" s="47">
        <f>COUNTIF($D$4:D281,D281)</f>
        <v>55</v>
      </c>
      <c r="O281" s="40"/>
      <c r="P281" s="26"/>
      <c r="Q281" s="44"/>
      <c r="U281" s="238" t="str">
        <f t="shared" si="30"/>
        <v>55 Ž</v>
      </c>
      <c r="V281" s="239" t="str">
        <f t="shared" si="31"/>
        <v>Řičánková Blanka</v>
      </c>
      <c r="W281" s="238">
        <f t="shared" si="32"/>
        <v>0</v>
      </c>
      <c r="X281" s="238">
        <f t="shared" si="33"/>
        <v>0</v>
      </c>
    </row>
    <row r="282" spans="1:24" ht="12.75" customHeight="1">
      <c r="A282" s="141">
        <v>77</v>
      </c>
      <c r="B282" s="123" t="str">
        <f>Startovka!G266</f>
        <v>Sedláčková Alžběta</v>
      </c>
      <c r="C282" s="24">
        <f>Startovka!H266</f>
        <v>1978</v>
      </c>
      <c r="D282" s="22" t="str">
        <f>Startovka!I266</f>
        <v>Ž</v>
      </c>
      <c r="E282" s="48" t="str">
        <f>Startovka!J266</f>
        <v>Brno</v>
      </c>
      <c r="F282" s="130">
        <f>IF(COUNTIF(1!$G$5:$G$85,$B282)=0,0,VLOOKUP($B282,1!$G$5:$O$85,9,FALSE))</f>
        <v>0</v>
      </c>
      <c r="G282" s="127">
        <f>IF(COUNTIF(2!$G$5:$G$78,$B282)=0,0,VLOOKUP($B282,2!$G$5:$O$78,9,FALSE))</f>
        <v>0</v>
      </c>
      <c r="H282" s="128">
        <f>IF(COUNTIF(3!$G$5:$G$85,$B282)=0,0,VLOOKUP($B282,3!$G$5:$O$85,9,FALSE))</f>
        <v>0</v>
      </c>
      <c r="I282" s="130">
        <f>IF(COUNTIF(4!$G$5:$G$85,$B282)=0,0,VLOOKUP($B282,4!$G$5:$O$85,9,FALSE))</f>
        <v>0</v>
      </c>
      <c r="J282" s="205">
        <f>IF(COUNTIF(5!$G$5:$G$85,$B282)=0,0,VLOOKUP($B282,5!$G$5:$O$85,9,FALSE))</f>
        <v>0</v>
      </c>
      <c r="K282" s="132">
        <f>IF(COUNTIF(6!$G$5:$G$85,$B282)=0,0,VLOOKUP($B282,6!$G$5:$O$85,9,FALSE))</f>
        <v>0</v>
      </c>
      <c r="L282" s="118">
        <f t="shared" si="34"/>
        <v>0</v>
      </c>
      <c r="M282" s="179">
        <f t="shared" si="35"/>
        <v>0</v>
      </c>
      <c r="N282" s="47">
        <f>COUNTIF($D$4:D282,D282)</f>
        <v>56</v>
      </c>
      <c r="O282" s="40"/>
      <c r="P282" s="26"/>
      <c r="Q282" s="44"/>
      <c r="U282" s="238" t="str">
        <f t="shared" si="30"/>
        <v>56 Ž</v>
      </c>
      <c r="V282" s="239" t="str">
        <f t="shared" si="31"/>
        <v>Sedláčková Alžběta</v>
      </c>
      <c r="W282" s="238">
        <f t="shared" si="32"/>
        <v>0</v>
      </c>
      <c r="X282" s="238">
        <f t="shared" si="33"/>
        <v>0</v>
      </c>
    </row>
    <row r="283" spans="1:24" ht="12.75" customHeight="1">
      <c r="A283" s="141">
        <v>78</v>
      </c>
      <c r="B283" s="123" t="str">
        <f>Startovka!G267</f>
        <v>Skybová Lucie</v>
      </c>
      <c r="C283" s="24">
        <f>Startovka!H267</f>
        <v>1987</v>
      </c>
      <c r="D283" s="22" t="str">
        <f>Startovka!I267</f>
        <v>Ž</v>
      </c>
      <c r="E283" s="48" t="str">
        <f>Startovka!J267</f>
        <v>AK Olymp Brno</v>
      </c>
      <c r="F283" s="130">
        <f>IF(COUNTIF(1!$G$5:$G$85,$B283)=0,0,VLOOKUP($B283,1!$G$5:$O$85,9,FALSE))</f>
        <v>0</v>
      </c>
      <c r="G283" s="127">
        <f>IF(COUNTIF(2!$G$5:$G$78,$B283)=0,0,VLOOKUP($B283,2!$G$5:$O$78,9,FALSE))</f>
        <v>0</v>
      </c>
      <c r="H283" s="128">
        <f>IF(COUNTIF(3!$G$5:$G$85,$B283)=0,0,VLOOKUP($B283,3!$G$5:$O$85,9,FALSE))</f>
        <v>0</v>
      </c>
      <c r="I283" s="130">
        <f>IF(COUNTIF(4!$G$5:$G$85,$B283)=0,0,VLOOKUP($B283,4!$G$5:$O$85,9,FALSE))</f>
        <v>0</v>
      </c>
      <c r="J283" s="205">
        <f>IF(COUNTIF(5!$G$5:$G$85,$B283)=0,0,VLOOKUP($B283,5!$G$5:$O$85,9,FALSE))</f>
        <v>0</v>
      </c>
      <c r="K283" s="132">
        <f>IF(COUNTIF(6!$G$5:$G$85,$B283)=0,0,VLOOKUP($B283,6!$G$5:$O$85,9,FALSE))</f>
        <v>0</v>
      </c>
      <c r="L283" s="118">
        <f t="shared" si="34"/>
        <v>0</v>
      </c>
      <c r="M283" s="179">
        <f t="shared" si="35"/>
        <v>0</v>
      </c>
      <c r="N283" s="47">
        <f>COUNTIF($D$4:D283,D283)</f>
        <v>57</v>
      </c>
      <c r="O283" s="40"/>
      <c r="P283" s="26"/>
      <c r="Q283" s="44"/>
      <c r="U283" s="238" t="str">
        <f t="shared" si="30"/>
        <v>57 Ž</v>
      </c>
      <c r="V283" s="239" t="str">
        <f t="shared" si="31"/>
        <v>Skybová Lucie</v>
      </c>
      <c r="W283" s="238">
        <f t="shared" si="32"/>
        <v>0</v>
      </c>
      <c r="X283" s="238">
        <f t="shared" si="33"/>
        <v>0</v>
      </c>
    </row>
    <row r="284" spans="1:24" ht="12.75" customHeight="1">
      <c r="A284" s="141">
        <v>79</v>
      </c>
      <c r="B284" s="123" t="str">
        <f>Startovka!G268</f>
        <v>Slabáková Lenka</v>
      </c>
      <c r="C284" s="24">
        <f>Startovka!H268</f>
        <v>1966</v>
      </c>
      <c r="D284" s="22" t="str">
        <f>Startovka!I268</f>
        <v>ŽV</v>
      </c>
      <c r="E284" s="48" t="str">
        <f>Startovka!J268</f>
        <v>AK Olymp Brno</v>
      </c>
      <c r="F284" s="130">
        <f>IF(COUNTIF(1!$G$5:$G$85,$B284)=0,0,VLOOKUP($B284,1!$G$5:$O$85,9,FALSE))</f>
        <v>0</v>
      </c>
      <c r="G284" s="127">
        <f>IF(COUNTIF(2!$G$5:$G$78,$B284)=0,0,VLOOKUP($B284,2!$G$5:$O$78,9,FALSE))</f>
        <v>0</v>
      </c>
      <c r="H284" s="128">
        <f>IF(COUNTIF(3!$G$5:$G$85,$B284)=0,0,VLOOKUP($B284,3!$G$5:$O$85,9,FALSE))</f>
        <v>0</v>
      </c>
      <c r="I284" s="130">
        <f>IF(COUNTIF(4!$G$5:$G$85,$B284)=0,0,VLOOKUP($B284,4!$G$5:$O$85,9,FALSE))</f>
        <v>0</v>
      </c>
      <c r="J284" s="205">
        <f>IF(COUNTIF(5!$G$5:$G$85,$B284)=0,0,VLOOKUP($B284,5!$G$5:$O$85,9,FALSE))</f>
        <v>0</v>
      </c>
      <c r="K284" s="132">
        <f>IF(COUNTIF(6!$G$5:$G$85,$B284)=0,0,VLOOKUP($B284,6!$G$5:$O$85,9,FALSE))</f>
        <v>0</v>
      </c>
      <c r="L284" s="118">
        <f t="shared" si="34"/>
        <v>0</v>
      </c>
      <c r="M284" s="179">
        <f t="shared" si="35"/>
        <v>0</v>
      </c>
      <c r="N284" s="47">
        <f>COUNTIF($D$4:D284,D284)</f>
        <v>22</v>
      </c>
      <c r="O284" s="40"/>
      <c r="P284" s="26"/>
      <c r="Q284" s="44"/>
      <c r="U284" s="238" t="str">
        <f t="shared" si="30"/>
        <v>22 ŽV</v>
      </c>
      <c r="V284" s="239" t="str">
        <f t="shared" si="31"/>
        <v>Slabáková Lenka</v>
      </c>
      <c r="W284" s="238">
        <f t="shared" si="32"/>
        <v>0</v>
      </c>
      <c r="X284" s="238">
        <f t="shared" si="33"/>
        <v>0</v>
      </c>
    </row>
    <row r="285" spans="1:24" ht="12.75" customHeight="1">
      <c r="A285" s="141">
        <v>80</v>
      </c>
      <c r="B285" s="123" t="str">
        <f>Startovka!G269</f>
        <v>Suchá Lenka</v>
      </c>
      <c r="C285" s="24">
        <f>Startovka!H269</f>
        <v>1974</v>
      </c>
      <c r="D285" s="22" t="str">
        <f>Startovka!I269</f>
        <v>Ž</v>
      </c>
      <c r="E285" s="48" t="str">
        <f>Startovka!J269</f>
        <v>Blansko</v>
      </c>
      <c r="F285" s="130">
        <f>IF(COUNTIF(1!$G$5:$G$85,$B285)=0,0,VLOOKUP($B285,1!$G$5:$O$85,9,FALSE))</f>
        <v>0</v>
      </c>
      <c r="G285" s="127">
        <f>IF(COUNTIF(2!$G$5:$G$78,$B285)=0,0,VLOOKUP($B285,2!$G$5:$O$78,9,FALSE))</f>
        <v>0</v>
      </c>
      <c r="H285" s="128">
        <f>IF(COUNTIF(3!$G$5:$G$85,$B285)=0,0,VLOOKUP($B285,3!$G$5:$O$85,9,FALSE))</f>
        <v>0</v>
      </c>
      <c r="I285" s="130">
        <f>IF(COUNTIF(4!$G$5:$G$85,$B285)=0,0,VLOOKUP($B285,4!$G$5:$O$85,9,FALSE))</f>
        <v>0</v>
      </c>
      <c r="J285" s="205">
        <f>IF(COUNTIF(5!$G$5:$G$85,$B285)=0,0,VLOOKUP($B285,5!$G$5:$O$85,9,FALSE))</f>
        <v>0</v>
      </c>
      <c r="K285" s="132">
        <f>IF(COUNTIF(6!$G$5:$G$85,$B285)=0,0,VLOOKUP($B285,6!$G$5:$O$85,9,FALSE))</f>
        <v>0</v>
      </c>
      <c r="L285" s="118">
        <f t="shared" si="34"/>
        <v>0</v>
      </c>
      <c r="M285" s="179">
        <f t="shared" si="35"/>
        <v>0</v>
      </c>
      <c r="N285" s="47">
        <f>COUNTIF($D$4:D285,D285)</f>
        <v>58</v>
      </c>
      <c r="O285" s="40"/>
      <c r="P285" s="26"/>
      <c r="Q285" s="44"/>
      <c r="U285" s="238" t="str">
        <f t="shared" si="30"/>
        <v>58 Ž</v>
      </c>
      <c r="V285" s="239" t="str">
        <f t="shared" si="31"/>
        <v>Suchá Lenka</v>
      </c>
      <c r="W285" s="238">
        <f t="shared" si="32"/>
        <v>0</v>
      </c>
      <c r="X285" s="238">
        <f t="shared" si="33"/>
        <v>0</v>
      </c>
    </row>
    <row r="286" spans="1:24" ht="12.75" customHeight="1">
      <c r="A286" s="141">
        <v>81</v>
      </c>
      <c r="B286" s="123" t="str">
        <f>Startovka!G270</f>
        <v>Suráková Lenka</v>
      </c>
      <c r="C286" s="24">
        <f>Startovka!H270</f>
        <v>1990</v>
      </c>
      <c r="D286" s="22" t="str">
        <f>Startovka!I270</f>
        <v>Ž</v>
      </c>
      <c r="E286" s="48" t="str">
        <f>Startovka!J270</f>
        <v>AHA Vyškov</v>
      </c>
      <c r="F286" s="130">
        <f>IF(COUNTIF(1!$G$5:$G$85,$B286)=0,0,VLOOKUP($B286,1!$G$5:$O$85,9,FALSE))</f>
        <v>0</v>
      </c>
      <c r="G286" s="127">
        <f>IF(COUNTIF(2!$G$5:$G$78,$B286)=0,0,VLOOKUP($B286,2!$G$5:$O$78,9,FALSE))</f>
        <v>0</v>
      </c>
      <c r="H286" s="128">
        <f>IF(COUNTIF(3!$G$5:$G$85,$B286)=0,0,VLOOKUP($B286,3!$G$5:$O$85,9,FALSE))</f>
        <v>0</v>
      </c>
      <c r="I286" s="130">
        <f>IF(COUNTIF(4!$G$5:$G$85,$B286)=0,0,VLOOKUP($B286,4!$G$5:$O$85,9,FALSE))</f>
        <v>0</v>
      </c>
      <c r="J286" s="205">
        <f>IF(COUNTIF(5!$G$5:$G$85,$B286)=0,0,VLOOKUP($B286,5!$G$5:$O$85,9,FALSE))</f>
        <v>0</v>
      </c>
      <c r="K286" s="132">
        <f>IF(COUNTIF(6!$G$5:$G$85,$B286)=0,0,VLOOKUP($B286,6!$G$5:$O$85,9,FALSE))</f>
        <v>0</v>
      </c>
      <c r="L286" s="118">
        <f t="shared" si="34"/>
        <v>0</v>
      </c>
      <c r="M286" s="179">
        <f t="shared" si="35"/>
        <v>0</v>
      </c>
      <c r="N286" s="47">
        <f>COUNTIF($D$4:D286,D286)</f>
        <v>59</v>
      </c>
      <c r="O286" s="40"/>
      <c r="P286" s="26"/>
      <c r="Q286" s="44"/>
      <c r="U286" s="238" t="str">
        <f t="shared" si="30"/>
        <v>59 Ž</v>
      </c>
      <c r="V286" s="239" t="str">
        <f t="shared" si="31"/>
        <v>Suráková Lenka</v>
      </c>
      <c r="W286" s="238">
        <f t="shared" si="32"/>
        <v>0</v>
      </c>
      <c r="X286" s="238">
        <f t="shared" si="33"/>
        <v>0</v>
      </c>
    </row>
    <row r="287" spans="1:24" ht="12.75" customHeight="1">
      <c r="A287" s="141">
        <v>82</v>
      </c>
      <c r="B287" s="123" t="str">
        <f>Startovka!G271</f>
        <v>Svobodová Kamila</v>
      </c>
      <c r="C287" s="24">
        <f>Startovka!H271</f>
        <v>1971</v>
      </c>
      <c r="D287" s="22" t="str">
        <f>Startovka!I271</f>
        <v>ŽV</v>
      </c>
      <c r="E287" s="48" t="str">
        <f>Startovka!J271</f>
        <v>Blansko</v>
      </c>
      <c r="F287" s="130">
        <f>IF(COUNTIF(1!$G$5:$G$85,$B287)=0,0,VLOOKUP($B287,1!$G$5:$O$85,9,FALSE))</f>
        <v>0</v>
      </c>
      <c r="G287" s="127">
        <f>IF(COUNTIF(2!$G$5:$G$78,$B287)=0,0,VLOOKUP($B287,2!$G$5:$O$78,9,FALSE))</f>
        <v>0</v>
      </c>
      <c r="H287" s="128">
        <f>IF(COUNTIF(3!$G$5:$G$85,$B287)=0,0,VLOOKUP($B287,3!$G$5:$O$85,9,FALSE))</f>
        <v>0</v>
      </c>
      <c r="I287" s="130">
        <f>IF(COUNTIF(4!$G$5:$G$85,$B287)=0,0,VLOOKUP($B287,4!$G$5:$O$85,9,FALSE))</f>
        <v>0</v>
      </c>
      <c r="J287" s="205">
        <f>IF(COUNTIF(5!$G$5:$G$85,$B287)=0,0,VLOOKUP($B287,5!$G$5:$O$85,9,FALSE))</f>
        <v>0</v>
      </c>
      <c r="K287" s="132">
        <f>IF(COUNTIF(6!$G$5:$G$85,$B287)=0,0,VLOOKUP($B287,6!$G$5:$O$85,9,FALSE))</f>
        <v>0</v>
      </c>
      <c r="L287" s="118">
        <f t="shared" si="34"/>
        <v>0</v>
      </c>
      <c r="M287" s="179">
        <f t="shared" si="35"/>
        <v>0</v>
      </c>
      <c r="N287" s="47">
        <f>COUNTIF($D$4:D287,D287)</f>
        <v>23</v>
      </c>
      <c r="O287" s="40"/>
      <c r="P287" s="26"/>
      <c r="Q287" s="44"/>
      <c r="U287" s="238" t="str">
        <f t="shared" si="30"/>
        <v>23 ŽV</v>
      </c>
      <c r="V287" s="239" t="str">
        <f t="shared" si="31"/>
        <v>Svobodová Kamila</v>
      </c>
      <c r="W287" s="238">
        <f t="shared" si="32"/>
        <v>0</v>
      </c>
      <c r="X287" s="238">
        <f t="shared" si="33"/>
        <v>0</v>
      </c>
    </row>
    <row r="288" spans="1:24" ht="12.75" customHeight="1">
      <c r="A288" s="141">
        <v>83</v>
      </c>
      <c r="B288" s="123" t="str">
        <f>Startovka!G272</f>
        <v>Šafářová Markéta</v>
      </c>
      <c r="C288" s="24">
        <f>Startovka!H272</f>
        <v>1973</v>
      </c>
      <c r="D288" s="22" t="str">
        <f>Startovka!I272</f>
        <v>ŽV</v>
      </c>
      <c r="E288" s="48" t="str">
        <f>Startovka!J272</f>
        <v>Moravec Benešov</v>
      </c>
      <c r="F288" s="130">
        <f>IF(COUNTIF(1!$G$5:$G$85,$B288)=0,0,VLOOKUP($B288,1!$G$5:$O$85,9,FALSE))</f>
        <v>0</v>
      </c>
      <c r="G288" s="127">
        <f>IF(COUNTIF(2!$G$5:$G$78,$B288)=0,0,VLOOKUP($B288,2!$G$5:$O$78,9,FALSE))</f>
        <v>0</v>
      </c>
      <c r="H288" s="128">
        <f>IF(COUNTIF(3!$G$5:$G$85,$B288)=0,0,VLOOKUP($B288,3!$G$5:$O$85,9,FALSE))</f>
        <v>0</v>
      </c>
      <c r="I288" s="130">
        <f>IF(COUNTIF(4!$G$5:$G$85,$B288)=0,0,VLOOKUP($B288,4!$G$5:$O$85,9,FALSE))</f>
        <v>0</v>
      </c>
      <c r="J288" s="205">
        <f>IF(COUNTIF(5!$G$5:$G$85,$B288)=0,0,VLOOKUP($B288,5!$G$5:$O$85,9,FALSE))</f>
        <v>0</v>
      </c>
      <c r="K288" s="132">
        <f>IF(COUNTIF(6!$G$5:$G$85,$B288)=0,0,VLOOKUP($B288,6!$G$5:$O$85,9,FALSE))</f>
        <v>0</v>
      </c>
      <c r="L288" s="118">
        <f t="shared" si="34"/>
        <v>0</v>
      </c>
      <c r="M288" s="179">
        <f t="shared" si="35"/>
        <v>0</v>
      </c>
      <c r="N288" s="47">
        <f>COUNTIF($D$4:D288,D288)</f>
        <v>24</v>
      </c>
      <c r="O288" s="40"/>
      <c r="P288" s="26"/>
      <c r="Q288" s="44"/>
      <c r="U288" s="238" t="str">
        <f t="shared" si="30"/>
        <v>24 ŽV</v>
      </c>
      <c r="V288" s="239" t="str">
        <f t="shared" si="31"/>
        <v>Šafářová Markéta</v>
      </c>
      <c r="W288" s="238">
        <f t="shared" si="32"/>
        <v>0</v>
      </c>
      <c r="X288" s="238">
        <f t="shared" si="33"/>
        <v>0</v>
      </c>
    </row>
    <row r="289" spans="1:24" ht="12.75" customHeight="1">
      <c r="A289" s="141">
        <v>84</v>
      </c>
      <c r="B289" s="123" t="str">
        <f>Startovka!G274</f>
        <v>Táborová Radka</v>
      </c>
      <c r="C289" s="24">
        <f>Startovka!H274</f>
        <v>1981</v>
      </c>
      <c r="D289" s="22" t="str">
        <f>Startovka!I274</f>
        <v>Ž</v>
      </c>
      <c r="E289" s="48" t="str">
        <f>Startovka!J274</f>
        <v>Blansko</v>
      </c>
      <c r="F289" s="130">
        <f>IF(COUNTIF(1!$G$5:$G$85,$B289)=0,0,VLOOKUP($B289,1!$G$5:$O$85,9,FALSE))</f>
        <v>0</v>
      </c>
      <c r="G289" s="127">
        <f>IF(COUNTIF(2!$G$5:$G$78,$B289)=0,0,VLOOKUP($B289,2!$G$5:$O$78,9,FALSE))</f>
        <v>0</v>
      </c>
      <c r="H289" s="128">
        <f>IF(COUNTIF(3!$G$5:$G$85,$B289)=0,0,VLOOKUP($B289,3!$G$5:$O$85,9,FALSE))</f>
        <v>0</v>
      </c>
      <c r="I289" s="130">
        <f>IF(COUNTIF(4!$G$5:$G$85,$B289)=0,0,VLOOKUP($B289,4!$G$5:$O$85,9,FALSE))</f>
        <v>0</v>
      </c>
      <c r="J289" s="205">
        <f>IF(COUNTIF(5!$G$5:$G$85,$B289)=0,0,VLOOKUP($B289,5!$G$5:$O$85,9,FALSE))</f>
        <v>0</v>
      </c>
      <c r="K289" s="132">
        <f>IF(COUNTIF(6!$G$5:$G$85,$B289)=0,0,VLOOKUP($B289,6!$G$5:$O$85,9,FALSE))</f>
        <v>0</v>
      </c>
      <c r="L289" s="118">
        <f t="shared" si="34"/>
        <v>0</v>
      </c>
      <c r="M289" s="179">
        <f t="shared" si="35"/>
        <v>0</v>
      </c>
      <c r="N289" s="47">
        <f>COUNTIF($D$4:D289,D289)</f>
        <v>60</v>
      </c>
      <c r="O289" s="40"/>
      <c r="P289" s="26"/>
      <c r="Q289" s="44"/>
      <c r="U289" s="238" t="str">
        <f t="shared" si="30"/>
        <v>60 Ž</v>
      </c>
      <c r="V289" s="239" t="str">
        <f t="shared" si="31"/>
        <v>Táborová Radka</v>
      </c>
      <c r="W289" s="238">
        <f t="shared" si="32"/>
        <v>0</v>
      </c>
      <c r="X289" s="238">
        <f t="shared" si="33"/>
        <v>0</v>
      </c>
    </row>
    <row r="290" spans="1:24" ht="12.75" customHeight="1">
      <c r="A290" s="141">
        <v>85</v>
      </c>
      <c r="B290" s="123" t="str">
        <f>Startovka!G275</f>
        <v>Tesařová Jitka</v>
      </c>
      <c r="C290" s="24">
        <f>Startovka!H275</f>
        <v>1964</v>
      </c>
      <c r="D290" s="22" t="str">
        <f>Startovka!I275</f>
        <v>ŽV</v>
      </c>
      <c r="E290" s="48" t="str">
        <f>Startovka!J275</f>
        <v>RBK Blansko</v>
      </c>
      <c r="F290" s="130">
        <f>IF(COUNTIF(1!$G$5:$G$85,$B290)=0,0,VLOOKUP($B290,1!$G$5:$O$85,9,FALSE))</f>
        <v>0</v>
      </c>
      <c r="G290" s="127">
        <f>IF(COUNTIF(2!$G$5:$G$78,$B290)=0,0,VLOOKUP($B290,2!$G$5:$O$78,9,FALSE))</f>
        <v>0</v>
      </c>
      <c r="H290" s="128">
        <f>IF(COUNTIF(3!$G$5:$G$85,$B290)=0,0,VLOOKUP($B290,3!$G$5:$O$85,9,FALSE))</f>
        <v>0</v>
      </c>
      <c r="I290" s="130">
        <f>IF(COUNTIF(4!$G$5:$G$85,$B290)=0,0,VLOOKUP($B290,4!$G$5:$O$85,9,FALSE))</f>
        <v>0</v>
      </c>
      <c r="J290" s="205">
        <f>IF(COUNTIF(5!$G$5:$G$85,$B290)=0,0,VLOOKUP($B290,5!$G$5:$O$85,9,FALSE))</f>
        <v>0</v>
      </c>
      <c r="K290" s="132">
        <f>IF(COUNTIF(6!$G$5:$G$85,$B290)=0,0,VLOOKUP($B290,6!$G$5:$O$85,9,FALSE))</f>
        <v>0</v>
      </c>
      <c r="L290" s="118">
        <f t="shared" si="34"/>
        <v>0</v>
      </c>
      <c r="M290" s="179">
        <f t="shared" si="35"/>
        <v>0</v>
      </c>
      <c r="N290" s="47">
        <f>COUNTIF($D$4:D290,D290)</f>
        <v>25</v>
      </c>
      <c r="O290" s="40"/>
      <c r="P290" s="26"/>
      <c r="Q290" s="44"/>
      <c r="U290" s="238" t="str">
        <f t="shared" si="30"/>
        <v>25 ŽV</v>
      </c>
      <c r="V290" s="239" t="str">
        <f t="shared" si="31"/>
        <v>Tesařová Jitka</v>
      </c>
      <c r="W290" s="238">
        <f t="shared" si="32"/>
        <v>0</v>
      </c>
      <c r="X290" s="238">
        <f t="shared" si="33"/>
        <v>0</v>
      </c>
    </row>
    <row r="291" spans="1:24" ht="12.75" customHeight="1">
      <c r="A291" s="141">
        <v>86</v>
      </c>
      <c r="B291" s="123" t="str">
        <f>Startovka!G277</f>
        <v>Tlamková Tereza</v>
      </c>
      <c r="C291" s="24">
        <f>Startovka!H277</f>
        <v>1993</v>
      </c>
      <c r="D291" s="22" t="str">
        <f>Startovka!I277</f>
        <v>Ž</v>
      </c>
      <c r="E291" s="48" t="str">
        <f>Startovka!J277</f>
        <v>Moravec Benešov</v>
      </c>
      <c r="F291" s="130">
        <f>IF(COUNTIF(1!$G$5:$G$85,$B291)=0,0,VLOOKUP($B291,1!$G$5:$O$85,9,FALSE))</f>
        <v>0</v>
      </c>
      <c r="G291" s="127">
        <f>IF(COUNTIF(2!$G$5:$G$78,$B291)=0,0,VLOOKUP($B291,2!$G$5:$O$78,9,FALSE))</f>
        <v>0</v>
      </c>
      <c r="H291" s="128">
        <f>IF(COUNTIF(3!$G$5:$G$85,$B291)=0,0,VLOOKUP($B291,3!$G$5:$O$85,9,FALSE))</f>
        <v>0</v>
      </c>
      <c r="I291" s="130">
        <f>IF(COUNTIF(4!$G$5:$G$85,$B291)=0,0,VLOOKUP($B291,4!$G$5:$O$85,9,FALSE))</f>
        <v>0</v>
      </c>
      <c r="J291" s="205">
        <f>IF(COUNTIF(5!$G$5:$G$85,$B291)=0,0,VLOOKUP($B291,5!$G$5:$O$85,9,FALSE))</f>
        <v>0</v>
      </c>
      <c r="K291" s="132">
        <f>IF(COUNTIF(6!$G$5:$G$85,$B291)=0,0,VLOOKUP($B291,6!$G$5:$O$85,9,FALSE))</f>
        <v>0</v>
      </c>
      <c r="L291" s="118">
        <f t="shared" si="34"/>
        <v>0</v>
      </c>
      <c r="M291" s="179">
        <f t="shared" si="35"/>
        <v>0</v>
      </c>
      <c r="N291" s="47">
        <f>COUNTIF($D$4:D291,D291)</f>
        <v>61</v>
      </c>
      <c r="O291" s="40"/>
      <c r="P291" s="26"/>
      <c r="Q291" s="44"/>
      <c r="U291" s="238" t="str">
        <f t="shared" si="30"/>
        <v>61 Ž</v>
      </c>
      <c r="V291" s="239" t="str">
        <f t="shared" si="31"/>
        <v>Tlamková Tereza</v>
      </c>
      <c r="W291" s="238">
        <f t="shared" si="32"/>
        <v>0</v>
      </c>
      <c r="X291" s="238">
        <f t="shared" si="33"/>
        <v>0</v>
      </c>
    </row>
    <row r="292" spans="1:24" ht="12.75" customHeight="1">
      <c r="A292" s="141">
        <v>87</v>
      </c>
      <c r="B292" s="123" t="str">
        <f>Startovka!G278</f>
        <v>Tužilová Magdaléna</v>
      </c>
      <c r="C292" s="24">
        <f>Startovka!H278</f>
        <v>1994</v>
      </c>
      <c r="D292" s="22" t="str">
        <f>Startovka!I278</f>
        <v>Ž</v>
      </c>
      <c r="E292" s="48" t="str">
        <f>Startovka!J278</f>
        <v>RBK</v>
      </c>
      <c r="F292" s="130">
        <f>IF(COUNTIF(1!$G$5:$G$85,$B292)=0,0,VLOOKUP($B292,1!$G$5:$O$85,9,FALSE))</f>
        <v>0</v>
      </c>
      <c r="G292" s="127">
        <f>IF(COUNTIF(2!$G$5:$G$78,$B292)=0,0,VLOOKUP($B292,2!$G$5:$O$78,9,FALSE))</f>
        <v>0</v>
      </c>
      <c r="H292" s="128">
        <f>IF(COUNTIF(3!$G$5:$G$85,$B292)=0,0,VLOOKUP($B292,3!$G$5:$O$85,9,FALSE))</f>
        <v>0</v>
      </c>
      <c r="I292" s="130">
        <f>IF(COUNTIF(4!$G$5:$G$85,$B292)=0,0,VLOOKUP($B292,4!$G$5:$O$85,9,FALSE))</f>
        <v>0</v>
      </c>
      <c r="J292" s="205">
        <f>IF(COUNTIF(5!$G$5:$G$85,$B292)=0,0,VLOOKUP($B292,5!$G$5:$O$85,9,FALSE))</f>
        <v>0</v>
      </c>
      <c r="K292" s="132">
        <f>IF(COUNTIF(6!$G$5:$G$85,$B292)=0,0,VLOOKUP($B292,6!$G$5:$O$85,9,FALSE))</f>
        <v>0</v>
      </c>
      <c r="L292" s="118">
        <f t="shared" si="34"/>
        <v>0</v>
      </c>
      <c r="M292" s="179">
        <f t="shared" si="35"/>
        <v>0</v>
      </c>
      <c r="N292" s="47">
        <f>COUNTIF($D$4:D292,D292)</f>
        <v>62</v>
      </c>
      <c r="O292" s="40"/>
      <c r="P292" s="26"/>
      <c r="Q292" s="44"/>
      <c r="U292" s="238" t="str">
        <f t="shared" si="30"/>
        <v>62 Ž</v>
      </c>
      <c r="V292" s="239" t="str">
        <f t="shared" si="31"/>
        <v>Tužilová Magdaléna</v>
      </c>
      <c r="W292" s="238">
        <f t="shared" si="32"/>
        <v>0</v>
      </c>
      <c r="X292" s="238">
        <f t="shared" si="33"/>
        <v>0</v>
      </c>
    </row>
    <row r="293" spans="1:24" ht="12.75" customHeight="1">
      <c r="A293" s="141">
        <v>88</v>
      </c>
      <c r="B293" s="123" t="str">
        <f>Startovka!G279</f>
        <v>Učňová Michaela</v>
      </c>
      <c r="C293" s="24">
        <f>Startovka!H279</f>
        <v>1990</v>
      </c>
      <c r="D293" s="22" t="str">
        <f>Startovka!I279</f>
        <v>Ž</v>
      </c>
      <c r="E293" s="48" t="str">
        <f>Startovka!J279</f>
        <v>Boskovice</v>
      </c>
      <c r="F293" s="130">
        <f>IF(COUNTIF(1!$G$5:$G$85,$B293)=0,0,VLOOKUP($B293,1!$G$5:$O$85,9,FALSE))</f>
        <v>0</v>
      </c>
      <c r="G293" s="127">
        <f>IF(COUNTIF(2!$G$5:$G$78,$B293)=0,0,VLOOKUP($B293,2!$G$5:$O$78,9,FALSE))</f>
        <v>0</v>
      </c>
      <c r="H293" s="128">
        <f>IF(COUNTIF(3!$G$5:$G$85,$B293)=0,0,VLOOKUP($B293,3!$G$5:$O$85,9,FALSE))</f>
        <v>0</v>
      </c>
      <c r="I293" s="130">
        <f>IF(COUNTIF(4!$G$5:$G$85,$B293)=0,0,VLOOKUP($B293,4!$G$5:$O$85,9,FALSE))</f>
        <v>0</v>
      </c>
      <c r="J293" s="205">
        <f>IF(COUNTIF(5!$G$5:$G$85,$B293)=0,0,VLOOKUP($B293,5!$G$5:$O$85,9,FALSE))</f>
        <v>0</v>
      </c>
      <c r="K293" s="132">
        <f>IF(COUNTIF(6!$G$5:$G$85,$B293)=0,0,VLOOKUP($B293,6!$G$5:$O$85,9,FALSE))</f>
        <v>0</v>
      </c>
      <c r="L293" s="118">
        <f t="shared" si="34"/>
        <v>0</v>
      </c>
      <c r="M293" s="179">
        <f t="shared" si="35"/>
        <v>0</v>
      </c>
      <c r="N293" s="47">
        <f>COUNTIF($D$4:D293,D293)</f>
        <v>63</v>
      </c>
      <c r="O293" s="40"/>
      <c r="P293" s="26"/>
      <c r="Q293" s="44"/>
      <c r="U293" s="238" t="str">
        <f t="shared" si="30"/>
        <v>63 Ž</v>
      </c>
      <c r="V293" s="239" t="str">
        <f t="shared" si="31"/>
        <v>Učňová Michaela</v>
      </c>
      <c r="W293" s="238">
        <f t="shared" si="32"/>
        <v>0</v>
      </c>
      <c r="X293" s="238">
        <f t="shared" si="33"/>
        <v>0</v>
      </c>
    </row>
    <row r="294" spans="1:24" ht="12.75" customHeight="1">
      <c r="A294" s="141">
        <v>89</v>
      </c>
      <c r="B294" s="123" t="str">
        <f>Startovka!G280</f>
        <v>Valnohová Věra</v>
      </c>
      <c r="C294" s="24">
        <f>Startovka!H280</f>
        <v>1971</v>
      </c>
      <c r="D294" s="22" t="str">
        <f>Startovka!I280</f>
        <v>ŽV</v>
      </c>
      <c r="E294" s="48" t="str">
        <f>Startovka!J280</f>
        <v>Stopa Skalice</v>
      </c>
      <c r="F294" s="130">
        <f>IF(COUNTIF(1!$G$5:$G$85,$B294)=0,0,VLOOKUP($B294,1!$G$5:$O$85,9,FALSE))</f>
        <v>0</v>
      </c>
      <c r="G294" s="127">
        <f>IF(COUNTIF(2!$G$5:$G$78,$B294)=0,0,VLOOKUP($B294,2!$G$5:$O$78,9,FALSE))</f>
        <v>0</v>
      </c>
      <c r="H294" s="128">
        <f>IF(COUNTIF(3!$G$5:$G$85,$B294)=0,0,VLOOKUP($B294,3!$G$5:$O$85,9,FALSE))</f>
        <v>0</v>
      </c>
      <c r="I294" s="130">
        <f>IF(COUNTIF(4!$G$5:$G$85,$B294)=0,0,VLOOKUP($B294,4!$G$5:$O$85,9,FALSE))</f>
        <v>0</v>
      </c>
      <c r="J294" s="205">
        <f>IF(COUNTIF(5!$G$5:$G$85,$B294)=0,0,VLOOKUP($B294,5!$G$5:$O$85,9,FALSE))</f>
        <v>0</v>
      </c>
      <c r="K294" s="132">
        <f>IF(COUNTIF(6!$G$5:$G$85,$B294)=0,0,VLOOKUP($B294,6!$G$5:$O$85,9,FALSE))</f>
        <v>0</v>
      </c>
      <c r="L294" s="118">
        <f t="shared" si="34"/>
        <v>0</v>
      </c>
      <c r="M294" s="179">
        <f t="shared" si="35"/>
        <v>0</v>
      </c>
      <c r="N294" s="47">
        <f>COUNTIF($D$4:D294,D294)</f>
        <v>26</v>
      </c>
      <c r="O294" s="40"/>
      <c r="P294" s="26"/>
      <c r="Q294" s="44"/>
      <c r="U294" s="238" t="str">
        <f t="shared" si="30"/>
        <v>26 ŽV</v>
      </c>
      <c r="V294" s="239" t="str">
        <f t="shared" si="31"/>
        <v>Valnohová Věra</v>
      </c>
      <c r="W294" s="238">
        <f t="shared" si="32"/>
        <v>0</v>
      </c>
      <c r="X294" s="238">
        <f t="shared" si="33"/>
        <v>0</v>
      </c>
    </row>
    <row r="295" spans="1:24" ht="12.75" customHeight="1">
      <c r="A295" s="141">
        <v>90</v>
      </c>
      <c r="B295" s="123" t="str">
        <f>Startovka!G281</f>
        <v>Vitouchová Iveta</v>
      </c>
      <c r="C295" s="24">
        <f>Startovka!H281</f>
        <v>1991</v>
      </c>
      <c r="D295" s="22" t="str">
        <f>Startovka!I281</f>
        <v>Ž</v>
      </c>
      <c r="E295" s="48" t="str">
        <f>Startovka!J281</f>
        <v>Blansko</v>
      </c>
      <c r="F295" s="130">
        <f>IF(COUNTIF(1!$G$5:$G$85,$B295)=0,0,VLOOKUP($B295,1!$G$5:$O$85,9,FALSE))</f>
        <v>0</v>
      </c>
      <c r="G295" s="127">
        <f>IF(COUNTIF(2!$G$5:$G$78,$B295)=0,0,VLOOKUP($B295,2!$G$5:$O$78,9,FALSE))</f>
        <v>0</v>
      </c>
      <c r="H295" s="128">
        <f>IF(COUNTIF(3!$G$5:$G$85,$B295)=0,0,VLOOKUP($B295,3!$G$5:$O$85,9,FALSE))</f>
        <v>0</v>
      </c>
      <c r="I295" s="130">
        <f>IF(COUNTIF(4!$G$5:$G$85,$B295)=0,0,VLOOKUP($B295,4!$G$5:$O$85,9,FALSE))</f>
        <v>0</v>
      </c>
      <c r="J295" s="205">
        <f>IF(COUNTIF(5!$G$5:$G$85,$B295)=0,0,VLOOKUP($B295,5!$G$5:$O$85,9,FALSE))</f>
        <v>0</v>
      </c>
      <c r="K295" s="132">
        <f>IF(COUNTIF(6!$G$5:$G$85,$B295)=0,0,VLOOKUP($B295,6!$G$5:$O$85,9,FALSE))</f>
        <v>0</v>
      </c>
      <c r="L295" s="118">
        <f t="shared" si="34"/>
        <v>0</v>
      </c>
      <c r="M295" s="179">
        <f t="shared" si="35"/>
        <v>0</v>
      </c>
      <c r="N295" s="47">
        <f>COUNTIF($D$4:D295,D295)</f>
        <v>64</v>
      </c>
      <c r="O295" s="40"/>
      <c r="P295" s="26"/>
      <c r="Q295" s="44"/>
      <c r="U295" s="238" t="str">
        <f t="shared" si="30"/>
        <v>64 Ž</v>
      </c>
      <c r="V295" s="239" t="str">
        <f t="shared" si="31"/>
        <v>Vitouchová Iveta</v>
      </c>
      <c r="W295" s="238">
        <f t="shared" si="32"/>
        <v>0</v>
      </c>
      <c r="X295" s="238">
        <f t="shared" si="33"/>
        <v>0</v>
      </c>
    </row>
    <row r="296" spans="1:24" ht="12.75" customHeight="1">
      <c r="A296" s="141">
        <v>91</v>
      </c>
      <c r="B296" s="123" t="str">
        <f>Startovka!G282</f>
        <v>Vondráčková Eliška</v>
      </c>
      <c r="C296" s="24">
        <f>Startovka!H282</f>
        <v>1987</v>
      </c>
      <c r="D296" s="22" t="str">
        <f>Startovka!I282</f>
        <v>Ž</v>
      </c>
      <c r="E296" s="48" t="str">
        <f>Startovka!J282</f>
        <v>Blansko</v>
      </c>
      <c r="F296" s="130">
        <f>IF(COUNTIF(1!$G$5:$G$85,$B296)=0,0,VLOOKUP($B296,1!$G$5:$O$85,9,FALSE))</f>
        <v>0</v>
      </c>
      <c r="G296" s="127">
        <f>IF(COUNTIF(2!$G$5:$G$78,$B296)=0,0,VLOOKUP($B296,2!$G$5:$O$78,9,FALSE))</f>
        <v>0</v>
      </c>
      <c r="H296" s="128">
        <f>IF(COUNTIF(3!$G$5:$G$85,$B296)=0,0,VLOOKUP($B296,3!$G$5:$O$85,9,FALSE))</f>
        <v>0</v>
      </c>
      <c r="I296" s="130">
        <f>IF(COUNTIF(4!$G$5:$G$85,$B296)=0,0,VLOOKUP($B296,4!$G$5:$O$85,9,FALSE))</f>
        <v>0</v>
      </c>
      <c r="J296" s="205">
        <f>IF(COUNTIF(5!$G$5:$G$85,$B296)=0,0,VLOOKUP($B296,5!$G$5:$O$85,9,FALSE))</f>
        <v>0</v>
      </c>
      <c r="K296" s="132">
        <f>IF(COUNTIF(6!$G$5:$G$85,$B296)=0,0,VLOOKUP($B296,6!$G$5:$O$85,9,FALSE))</f>
        <v>0</v>
      </c>
      <c r="L296" s="118">
        <f t="shared" si="34"/>
        <v>0</v>
      </c>
      <c r="M296" s="179">
        <f t="shared" si="35"/>
        <v>0</v>
      </c>
      <c r="N296" s="47">
        <f>COUNTIF($D$4:D296,D296)</f>
        <v>65</v>
      </c>
      <c r="O296" s="40"/>
      <c r="P296" s="26"/>
      <c r="Q296" s="44"/>
      <c r="U296" s="238" t="str">
        <f t="shared" si="30"/>
        <v>65 Ž</v>
      </c>
      <c r="V296" s="239" t="str">
        <f t="shared" si="31"/>
        <v>Vondráčková Eliška</v>
      </c>
      <c r="W296" s="238">
        <f t="shared" si="32"/>
        <v>0</v>
      </c>
      <c r="X296" s="238">
        <f t="shared" si="33"/>
        <v>0</v>
      </c>
    </row>
    <row r="297" spans="1:24" ht="12.75" customHeight="1">
      <c r="A297" s="141">
        <v>92</v>
      </c>
      <c r="B297" s="123" t="str">
        <f>Startovka!G283</f>
        <v>Všetečková Pavla</v>
      </c>
      <c r="C297" s="24">
        <f>Startovka!H283</f>
        <v>1975</v>
      </c>
      <c r="D297" s="22" t="str">
        <f>Startovka!I283</f>
        <v>Ž</v>
      </c>
      <c r="E297" s="48" t="str">
        <f>Startovka!J283</f>
        <v>Motor Journal</v>
      </c>
      <c r="F297" s="130">
        <f>IF(COUNTIF(1!$G$5:$G$85,$B297)=0,0,VLOOKUP($B297,1!$G$5:$O$85,9,FALSE))</f>
        <v>0</v>
      </c>
      <c r="G297" s="127">
        <f>IF(COUNTIF(2!$G$5:$G$78,$B297)=0,0,VLOOKUP($B297,2!$G$5:$O$78,9,FALSE))</f>
        <v>0</v>
      </c>
      <c r="H297" s="128">
        <f>IF(COUNTIF(3!$G$5:$G$85,$B297)=0,0,VLOOKUP($B297,3!$G$5:$O$85,9,FALSE))</f>
        <v>0</v>
      </c>
      <c r="I297" s="130">
        <f>IF(COUNTIF(4!$G$5:$G$85,$B297)=0,0,VLOOKUP($B297,4!$G$5:$O$85,9,FALSE))</f>
        <v>0</v>
      </c>
      <c r="J297" s="205">
        <f>IF(COUNTIF(5!$G$5:$G$85,$B297)=0,0,VLOOKUP($B297,5!$G$5:$O$85,9,FALSE))</f>
        <v>0</v>
      </c>
      <c r="K297" s="132">
        <f>IF(COUNTIF(6!$G$5:$G$85,$B297)=0,0,VLOOKUP($B297,6!$G$5:$O$85,9,FALSE))</f>
        <v>0</v>
      </c>
      <c r="L297" s="118">
        <f t="shared" si="34"/>
        <v>0</v>
      </c>
      <c r="M297" s="179">
        <f t="shared" si="35"/>
        <v>0</v>
      </c>
      <c r="N297" s="47">
        <f>COUNTIF($D$4:D297,D297)</f>
        <v>66</v>
      </c>
      <c r="O297" s="40"/>
      <c r="P297" s="26"/>
      <c r="Q297" s="44"/>
      <c r="U297" s="238" t="str">
        <f t="shared" si="30"/>
        <v>66 Ž</v>
      </c>
      <c r="V297" s="239" t="str">
        <f t="shared" si="31"/>
        <v>Všetečková Pavla</v>
      </c>
      <c r="W297" s="238">
        <f t="shared" si="32"/>
        <v>0</v>
      </c>
      <c r="X297" s="238">
        <f t="shared" si="33"/>
        <v>0</v>
      </c>
    </row>
    <row r="298" spans="1:24" ht="12.75" customHeight="1">
      <c r="A298" s="141">
        <v>93</v>
      </c>
      <c r="B298" s="123" t="str">
        <f>Startovka!G284</f>
        <v>Vykoukalová Kateřina</v>
      </c>
      <c r="C298" s="24">
        <f>Startovka!H284</f>
        <v>1985</v>
      </c>
      <c r="D298" s="22" t="str">
        <f>Startovka!I284</f>
        <v>Ž</v>
      </c>
      <c r="E298" s="48" t="str">
        <f>Startovka!J284</f>
        <v>Blansko</v>
      </c>
      <c r="F298" s="130">
        <f>IF(COUNTIF(1!$G$5:$G$85,$B298)=0,0,VLOOKUP($B298,1!$G$5:$O$85,9,FALSE))</f>
        <v>0</v>
      </c>
      <c r="G298" s="127">
        <f>IF(COUNTIF(2!$G$5:$G$78,$B298)=0,0,VLOOKUP($B298,2!$G$5:$O$78,9,FALSE))</f>
        <v>0</v>
      </c>
      <c r="H298" s="128">
        <f>IF(COUNTIF(3!$G$5:$G$85,$B298)=0,0,VLOOKUP($B298,3!$G$5:$O$85,9,FALSE))</f>
        <v>0</v>
      </c>
      <c r="I298" s="130">
        <f>IF(COUNTIF(4!$G$5:$G$85,$B298)=0,0,VLOOKUP($B298,4!$G$5:$O$85,9,FALSE))</f>
        <v>0</v>
      </c>
      <c r="J298" s="205">
        <f>IF(COUNTIF(5!$G$5:$G$85,$B298)=0,0,VLOOKUP($B298,5!$G$5:$O$85,9,FALSE))</f>
        <v>0</v>
      </c>
      <c r="K298" s="132">
        <f>IF(COUNTIF(6!$G$5:$G$85,$B298)=0,0,VLOOKUP($B298,6!$G$5:$O$85,9,FALSE))</f>
        <v>0</v>
      </c>
      <c r="L298" s="118">
        <f t="shared" si="34"/>
        <v>0</v>
      </c>
      <c r="M298" s="179">
        <f t="shared" si="35"/>
        <v>0</v>
      </c>
      <c r="N298" s="47">
        <f>COUNTIF($D$4:D298,D298)</f>
        <v>67</v>
      </c>
      <c r="O298" s="40"/>
      <c r="P298" s="26"/>
      <c r="Q298" s="44"/>
      <c r="U298" s="238" t="str">
        <f t="shared" si="30"/>
        <v>67 Ž</v>
      </c>
      <c r="V298" s="239" t="str">
        <f t="shared" si="31"/>
        <v>Vykoukalová Kateřina</v>
      </c>
      <c r="W298" s="238">
        <f t="shared" si="32"/>
        <v>0</v>
      </c>
      <c r="X298" s="238">
        <f t="shared" si="33"/>
        <v>0</v>
      </c>
    </row>
    <row r="299" spans="1:24" ht="12.75" customHeight="1">
      <c r="A299" s="141">
        <v>94</v>
      </c>
      <c r="B299" s="123" t="str">
        <f>Startovka!G285</f>
        <v>Vymazalová Lenka</v>
      </c>
      <c r="C299" s="24">
        <f>Startovka!H285</f>
        <v>1975</v>
      </c>
      <c r="D299" s="22" t="str">
        <f>Startovka!I285</f>
        <v>Ž</v>
      </c>
      <c r="E299" s="48" t="str">
        <f>Startovka!J285</f>
        <v>Rájec</v>
      </c>
      <c r="F299" s="130">
        <f>IF(COUNTIF(1!$G$5:$G$85,$B299)=0,0,VLOOKUP($B299,1!$G$5:$O$85,9,FALSE))</f>
        <v>0</v>
      </c>
      <c r="G299" s="127">
        <f>IF(COUNTIF(2!$G$5:$G$78,$B299)=0,0,VLOOKUP($B299,2!$G$5:$O$78,9,FALSE))</f>
        <v>0</v>
      </c>
      <c r="H299" s="128">
        <f>IF(COUNTIF(3!$G$5:$G$85,$B299)=0,0,VLOOKUP($B299,3!$G$5:$O$85,9,FALSE))</f>
        <v>0</v>
      </c>
      <c r="I299" s="130">
        <f>IF(COUNTIF(4!$G$5:$G$85,$B299)=0,0,VLOOKUP($B299,4!$G$5:$O$85,9,FALSE))</f>
        <v>0</v>
      </c>
      <c r="J299" s="205">
        <f>IF(COUNTIF(5!$G$5:$G$85,$B299)=0,0,VLOOKUP($B299,5!$G$5:$O$85,9,FALSE))</f>
        <v>0</v>
      </c>
      <c r="K299" s="132">
        <f>IF(COUNTIF(6!$G$5:$G$85,$B299)=0,0,VLOOKUP($B299,6!$G$5:$O$85,9,FALSE))</f>
        <v>0</v>
      </c>
      <c r="L299" s="118">
        <f t="shared" si="34"/>
        <v>0</v>
      </c>
      <c r="M299" s="179">
        <f t="shared" si="35"/>
        <v>0</v>
      </c>
      <c r="N299" s="47">
        <f>COUNTIF($D$4:D299,D299)</f>
        <v>68</v>
      </c>
      <c r="O299" s="40"/>
      <c r="P299" s="26"/>
      <c r="Q299" s="44"/>
      <c r="U299" s="238" t="str">
        <f t="shared" si="30"/>
        <v>68 Ž</v>
      </c>
      <c r="V299" s="239" t="str">
        <f t="shared" si="31"/>
        <v>Vymazalová Lenka</v>
      </c>
      <c r="W299" s="238">
        <f t="shared" si="32"/>
        <v>0</v>
      </c>
      <c r="X299" s="238">
        <f t="shared" si="33"/>
        <v>0</v>
      </c>
    </row>
    <row r="300" spans="1:24" ht="12.75" customHeight="1">
      <c r="A300" s="141">
        <v>95</v>
      </c>
      <c r="B300" s="123" t="str">
        <f>Startovka!G286</f>
        <v>Závodná Marcela</v>
      </c>
      <c r="C300" s="24">
        <f>Startovka!H286</f>
        <v>1977</v>
      </c>
      <c r="D300" s="22" t="str">
        <f>Startovka!I286</f>
        <v>Ž</v>
      </c>
      <c r="E300" s="48" t="str">
        <f>Startovka!J286</f>
        <v>Niva</v>
      </c>
      <c r="F300" s="130">
        <f>IF(COUNTIF(1!$G$5:$G$85,$B300)=0,0,VLOOKUP($B300,1!$G$5:$O$85,9,FALSE))</f>
        <v>0</v>
      </c>
      <c r="G300" s="127">
        <f>IF(COUNTIF(2!$G$5:$G$78,$B300)=0,0,VLOOKUP($B300,2!$G$5:$O$78,9,FALSE))</f>
        <v>0</v>
      </c>
      <c r="H300" s="128">
        <f>IF(COUNTIF(3!$G$5:$G$85,$B300)=0,0,VLOOKUP($B300,3!$G$5:$O$85,9,FALSE))</f>
        <v>0</v>
      </c>
      <c r="I300" s="130">
        <f>IF(COUNTIF(4!$G$5:$G$85,$B300)=0,0,VLOOKUP($B300,4!$G$5:$O$85,9,FALSE))</f>
        <v>0</v>
      </c>
      <c r="J300" s="205">
        <f>IF(COUNTIF(5!$G$5:$G$85,$B300)=0,0,VLOOKUP($B300,5!$G$5:$O$85,9,FALSE))</f>
        <v>0</v>
      </c>
      <c r="K300" s="132">
        <f>IF(COUNTIF(6!$G$5:$G$85,$B300)=0,0,VLOOKUP($B300,6!$G$5:$O$85,9,FALSE))</f>
        <v>0</v>
      </c>
      <c r="L300" s="118">
        <f t="shared" si="34"/>
        <v>0</v>
      </c>
      <c r="M300" s="179">
        <f t="shared" si="35"/>
        <v>0</v>
      </c>
      <c r="N300" s="47">
        <f>COUNTIF($D$4:D300,D300)</f>
        <v>69</v>
      </c>
      <c r="O300" s="40"/>
      <c r="P300" s="26"/>
      <c r="Q300" s="44"/>
      <c r="U300" s="238" t="str">
        <f t="shared" si="30"/>
        <v>69 Ž</v>
      </c>
      <c r="V300" s="239" t="str">
        <f t="shared" si="31"/>
        <v>Závodná Marcela</v>
      </c>
      <c r="W300" s="238">
        <f t="shared" si="32"/>
        <v>0</v>
      </c>
      <c r="X300" s="238">
        <f t="shared" si="33"/>
        <v>0</v>
      </c>
    </row>
    <row r="301" spans="1:24" ht="12.75" customHeight="1">
      <c r="A301" s="141">
        <v>96</v>
      </c>
      <c r="B301" s="123" t="str">
        <f>Startovka!G287</f>
        <v>Zemánková Naďa</v>
      </c>
      <c r="C301" s="24">
        <f>Startovka!H287</f>
        <v>1973</v>
      </c>
      <c r="D301" s="22" t="str">
        <f>Startovka!I287</f>
        <v>ŽV</v>
      </c>
      <c r="E301" s="48" t="str">
        <f>Startovka!J287</f>
        <v>Boskovice</v>
      </c>
      <c r="F301" s="130">
        <f>IF(COUNTIF(1!$G$5:$G$85,$B301)=0,0,VLOOKUP($B301,1!$G$5:$O$85,9,FALSE))</f>
        <v>0</v>
      </c>
      <c r="G301" s="127">
        <f>IF(COUNTIF(2!$G$5:$G$78,$B301)=0,0,VLOOKUP($B301,2!$G$5:$O$78,9,FALSE))</f>
        <v>0</v>
      </c>
      <c r="H301" s="128">
        <f>IF(COUNTIF(3!$G$5:$G$85,$B301)=0,0,VLOOKUP($B301,3!$G$5:$O$85,9,FALSE))</f>
        <v>0</v>
      </c>
      <c r="I301" s="130">
        <f>IF(COUNTIF(4!$G$5:$G$85,$B301)=0,0,VLOOKUP($B301,4!$G$5:$O$85,9,FALSE))</f>
        <v>0</v>
      </c>
      <c r="J301" s="205">
        <f>IF(COUNTIF(5!$G$5:$G$85,$B301)=0,0,VLOOKUP($B301,5!$G$5:$O$85,9,FALSE))</f>
        <v>0</v>
      </c>
      <c r="K301" s="132">
        <f>IF(COUNTIF(6!$G$5:$G$85,$B301)=0,0,VLOOKUP($B301,6!$G$5:$O$85,9,FALSE))</f>
        <v>0</v>
      </c>
      <c r="L301" s="118">
        <f t="shared" si="34"/>
        <v>0</v>
      </c>
      <c r="M301" s="179">
        <f t="shared" si="35"/>
        <v>0</v>
      </c>
      <c r="N301" s="47">
        <f>COUNTIF($D$4:D301,D301)</f>
        <v>27</v>
      </c>
      <c r="O301" s="40"/>
      <c r="P301" s="26"/>
      <c r="Q301" s="44"/>
      <c r="U301" s="238" t="str">
        <f t="shared" si="30"/>
        <v>27 ŽV</v>
      </c>
      <c r="V301" s="239" t="str">
        <f t="shared" si="31"/>
        <v>Zemánková Naďa</v>
      </c>
      <c r="W301" s="238">
        <f t="shared" si="32"/>
        <v>0</v>
      </c>
      <c r="X301" s="238">
        <f t="shared" si="33"/>
        <v>0</v>
      </c>
    </row>
    <row r="302" spans="1:24" ht="12.75" customHeight="1">
      <c r="A302" s="141">
        <v>97</v>
      </c>
      <c r="B302" s="123" t="str">
        <f>Startovka!G185</f>
        <v>Zich Martin</v>
      </c>
      <c r="C302" s="24">
        <f>Startovka!H289</f>
        <v>0</v>
      </c>
      <c r="D302" s="22" t="str">
        <f>Startovka!I289</f>
        <v>ŽV</v>
      </c>
      <c r="E302" s="48">
        <f>Startovka!J289</f>
        <v>0</v>
      </c>
      <c r="F302" s="130">
        <f>IF(COUNTIF(1!$G$5:$G$85,$B302)=0,0,VLOOKUP($B302,1!$G$5:$O$85,9,FALSE))</f>
        <v>0</v>
      </c>
      <c r="G302" s="127">
        <f>IF(COUNTIF(2!$G$5:$G$78,$B302)=0,0,VLOOKUP($B302,2!$G$5:$O$78,9,FALSE))</f>
        <v>0</v>
      </c>
      <c r="H302" s="128">
        <f>IF(COUNTIF(3!$G$5:$G$85,$B302)=0,0,VLOOKUP($B302,3!$G$5:$O$85,9,FALSE))</f>
        <v>43</v>
      </c>
      <c r="I302" s="130">
        <f>IF(COUNTIF(4!$G$5:$G$85,$B302)=0,0,VLOOKUP($B302,4!$G$5:$O$85,9,FALSE))</f>
        <v>0</v>
      </c>
      <c r="J302" s="205">
        <f>IF(COUNTIF(5!$G$5:$G$85,$B302)=0,0,VLOOKUP($B302,5!$G$5:$O$85,9,FALSE))</f>
        <v>0</v>
      </c>
      <c r="K302" s="136">
        <f>IF(COUNTIF(6!$G$5:$G$85,$B302)=0,0,VLOOKUP($B302,6!$G$5:$O$85,9,FALSE))</f>
        <v>0</v>
      </c>
      <c r="L302" s="119">
        <f>LARGE(F302:K302,1)+LARGE(F302:K302,2)+LARGE(F302:K302,3)+LARGE(F302:K302,4)+LARGE(F302:K302,5)</f>
        <v>43</v>
      </c>
      <c r="M302" s="179">
        <f t="shared" si="35"/>
        <v>1</v>
      </c>
      <c r="N302" s="47">
        <f>COUNTIF($D$4:D302,D302)</f>
        <v>28</v>
      </c>
      <c r="O302" s="40"/>
      <c r="P302" s="26"/>
      <c r="Q302" s="44"/>
      <c r="U302" s="238" t="str">
        <f t="shared" si="30"/>
        <v>28 ŽV</v>
      </c>
      <c r="V302" s="239" t="str">
        <f t="shared" si="31"/>
        <v>Zich Martin</v>
      </c>
      <c r="W302" s="238">
        <f t="shared" si="32"/>
        <v>43</v>
      </c>
      <c r="X302" s="238">
        <f t="shared" si="33"/>
        <v>1</v>
      </c>
    </row>
    <row r="303" spans="1:24" ht="12.75" customHeight="1">
      <c r="A303" s="141">
        <v>98</v>
      </c>
      <c r="B303" s="123">
        <f>Startovka!G290</f>
        <v>0</v>
      </c>
      <c r="C303" s="24">
        <f>Startovka!H290</f>
        <v>0</v>
      </c>
      <c r="D303" s="22" t="str">
        <f>Startovka!I290</f>
        <v>ŽV</v>
      </c>
      <c r="E303" s="48">
        <f>Startovka!J290</f>
        <v>0</v>
      </c>
      <c r="F303" s="130">
        <f>IF(COUNTIF(1!$G$5:$G$85,$B303)=0,0,VLOOKUP($B303,1!$G$5:$O$85,9,FALSE))</f>
        <v>0</v>
      </c>
      <c r="G303" s="127">
        <f>IF(COUNTIF(2!$G$5:$G$78,$B303)=0,0,VLOOKUP($B303,2!$G$5:$O$78,9,FALSE))</f>
        <v>0</v>
      </c>
      <c r="H303" s="128">
        <f>IF(COUNTIF(3!$G$5:$G$85,$B303)=0,0,VLOOKUP($B303,3!$G$5:$O$85,9,FALSE))</f>
        <v>0</v>
      </c>
      <c r="I303" s="130">
        <f>IF(COUNTIF(4!$G$5:$G$85,$B303)=0,0,VLOOKUP($B303,4!$G$5:$O$85,9,FALSE))</f>
        <v>0</v>
      </c>
      <c r="J303" s="205">
        <f>IF(COUNTIF(5!$G$5:$G$85,$B303)=0,0,VLOOKUP($B303,5!$G$5:$O$85,9,FALSE))</f>
        <v>0</v>
      </c>
      <c r="K303" s="136">
        <f>IF(COUNTIF(6!$G$5:$G$85,$B303)=0,0,VLOOKUP($B303,6!$G$5:$O$85,9,FALSE))</f>
        <v>0</v>
      </c>
      <c r="L303" s="119">
        <f>LARGE(F303:K303,1)+LARGE(F303:K303,2)+LARGE(F303:K303,3)+LARGE(F303:K303,4)+LARGE(F303:K303,5)</f>
        <v>0</v>
      </c>
      <c r="M303" s="179">
        <f t="shared" si="35"/>
        <v>0</v>
      </c>
      <c r="N303" s="47">
        <f>COUNTIF($D$4:D303,D303)</f>
        <v>29</v>
      </c>
      <c r="O303" s="40"/>
      <c r="P303" s="26"/>
      <c r="Q303" s="44"/>
      <c r="U303" s="238" t="str">
        <f t="shared" si="30"/>
        <v>29 ŽV</v>
      </c>
      <c r="V303" s="239">
        <f t="shared" si="31"/>
        <v>0</v>
      </c>
      <c r="W303" s="238">
        <f t="shared" si="32"/>
        <v>0</v>
      </c>
      <c r="X303" s="238">
        <f t="shared" si="33"/>
        <v>0</v>
      </c>
    </row>
    <row r="304" spans="1:24" ht="12.75" customHeight="1">
      <c r="A304" s="141">
        <v>99</v>
      </c>
      <c r="B304" s="123">
        <f>Startovka!G291</f>
        <v>0</v>
      </c>
      <c r="C304" s="24">
        <f>Startovka!H291</f>
        <v>0</v>
      </c>
      <c r="D304" s="22" t="str">
        <f>Startovka!I291</f>
        <v>ŽV</v>
      </c>
      <c r="E304" s="48">
        <f>Startovka!J291</f>
        <v>0</v>
      </c>
      <c r="F304" s="130">
        <f>IF(COUNTIF(1!$G$5:$G$85,$B304)=0,0,VLOOKUP($B304,1!$G$5:$O$85,9,FALSE))</f>
        <v>0</v>
      </c>
      <c r="G304" s="127">
        <f>IF(COUNTIF(2!$G$5:$G$78,$B304)=0,0,VLOOKUP($B304,2!$G$5:$O$78,9,FALSE))</f>
        <v>0</v>
      </c>
      <c r="H304" s="128">
        <f>IF(COUNTIF(3!$G$5:$G$85,$B304)=0,0,VLOOKUP($B304,3!$G$5:$O$85,9,FALSE))</f>
        <v>0</v>
      </c>
      <c r="I304" s="130">
        <f>IF(COUNTIF(4!$G$5:$G$85,$B304)=0,0,VLOOKUP($B304,4!$G$5:$O$85,9,FALSE))</f>
        <v>0</v>
      </c>
      <c r="J304" s="205">
        <f>IF(COUNTIF(5!$G$5:$G$85,$B304)=0,0,VLOOKUP($B304,5!$G$5:$O$85,9,FALSE))</f>
        <v>0</v>
      </c>
      <c r="K304" s="136">
        <f>IF(COUNTIF(6!$G$5:$G$85,$B304)=0,0,VLOOKUP($B304,6!$G$5:$O$85,9,FALSE))</f>
        <v>0</v>
      </c>
      <c r="L304" s="119">
        <f>LARGE(F304:K304,1)+LARGE(F304:K304,2)+LARGE(F304:K304,3)+LARGE(F304:K304,4)+LARGE(F304:K304,5)</f>
        <v>0</v>
      </c>
      <c r="M304" s="179">
        <f t="shared" si="35"/>
        <v>0</v>
      </c>
      <c r="N304" s="47">
        <f>COUNTIF($D$4:D304,D304)</f>
        <v>30</v>
      </c>
      <c r="O304" s="40"/>
      <c r="P304" s="26"/>
      <c r="Q304" s="44"/>
      <c r="U304" s="238" t="str">
        <f t="shared" si="30"/>
        <v>30 ŽV</v>
      </c>
      <c r="V304" s="239">
        <f t="shared" si="31"/>
        <v>0</v>
      </c>
      <c r="W304" s="238">
        <f t="shared" si="32"/>
        <v>0</v>
      </c>
      <c r="X304" s="238">
        <f t="shared" si="33"/>
        <v>0</v>
      </c>
    </row>
    <row r="305" spans="1:24" ht="12.75" customHeight="1">
      <c r="A305" s="141"/>
      <c r="B305" s="123"/>
      <c r="C305" s="24"/>
      <c r="D305" s="22"/>
      <c r="E305" s="48"/>
      <c r="F305" s="130"/>
      <c r="G305" s="127"/>
      <c r="H305" s="128"/>
      <c r="I305" s="130"/>
      <c r="J305" s="205"/>
      <c r="K305" s="136"/>
      <c r="L305" s="119"/>
      <c r="M305" s="179"/>
      <c r="N305" s="47"/>
      <c r="O305" s="40"/>
      <c r="P305" s="26"/>
      <c r="Q305" s="44"/>
      <c r="U305" s="238" t="str">
        <f t="shared" si="30"/>
        <v> </v>
      </c>
      <c r="V305" s="239">
        <f t="shared" si="31"/>
        <v>0</v>
      </c>
      <c r="W305" s="238">
        <f t="shared" si="32"/>
        <v>0</v>
      </c>
      <c r="X305" s="238">
        <f t="shared" si="33"/>
        <v>0</v>
      </c>
    </row>
    <row r="306" spans="1:24" ht="12.75" customHeight="1" thickBot="1">
      <c r="A306" s="141"/>
      <c r="B306" s="142"/>
      <c r="C306" s="176"/>
      <c r="D306" s="177"/>
      <c r="E306" s="178"/>
      <c r="F306" s="134"/>
      <c r="G306" s="135"/>
      <c r="H306" s="143"/>
      <c r="I306" s="134"/>
      <c r="J306" s="135"/>
      <c r="K306" s="136"/>
      <c r="L306" s="119"/>
      <c r="M306" s="179"/>
      <c r="N306" s="180"/>
      <c r="P306" s="26"/>
      <c r="Q306" s="44"/>
      <c r="U306" s="238" t="str">
        <f t="shared" si="30"/>
        <v> </v>
      </c>
      <c r="V306" s="239">
        <f t="shared" si="31"/>
        <v>0</v>
      </c>
      <c r="W306" s="238">
        <f t="shared" si="32"/>
        <v>0</v>
      </c>
      <c r="X306" s="238">
        <f t="shared" si="33"/>
        <v>0</v>
      </c>
    </row>
    <row r="307" spans="1:24" ht="12.75" customHeight="1" thickBot="1">
      <c r="A307" s="161"/>
      <c r="B307" s="187"/>
      <c r="C307" s="181"/>
      <c r="D307" s="181"/>
      <c r="E307" s="182"/>
      <c r="F307" s="186">
        <f aca="true" t="shared" si="36" ref="F307:K307">COUNTIF(F206:F306,"&gt;0")</f>
        <v>15</v>
      </c>
      <c r="G307" s="188">
        <f t="shared" si="36"/>
        <v>13</v>
      </c>
      <c r="H307" s="189">
        <f t="shared" si="36"/>
        <v>13</v>
      </c>
      <c r="I307" s="190">
        <f t="shared" si="36"/>
        <v>0</v>
      </c>
      <c r="J307" s="188">
        <f t="shared" si="36"/>
        <v>0</v>
      </c>
      <c r="K307" s="191">
        <f t="shared" si="36"/>
        <v>0</v>
      </c>
      <c r="L307" s="183"/>
      <c r="M307" s="184"/>
      <c r="N307" s="185"/>
      <c r="P307" s="26"/>
      <c r="Q307" s="26"/>
      <c r="U307" s="238" t="str">
        <f t="shared" si="30"/>
        <v> </v>
      </c>
      <c r="V307" s="239">
        <f t="shared" si="31"/>
        <v>0</v>
      </c>
      <c r="W307" s="238">
        <f t="shared" si="32"/>
        <v>0</v>
      </c>
      <c r="X307" s="238">
        <f t="shared" si="33"/>
        <v>0</v>
      </c>
    </row>
    <row r="308" spans="2:16" ht="12.75">
      <c r="B308" s="49"/>
      <c r="C308" s="50"/>
      <c r="D308" s="50"/>
      <c r="E308" s="12"/>
      <c r="F308" s="52">
        <f aca="true" t="shared" si="37" ref="F308:K308">F205+F307</f>
        <v>75</v>
      </c>
      <c r="G308" s="52">
        <f t="shared" si="37"/>
        <v>68</v>
      </c>
      <c r="H308" s="52">
        <f t="shared" si="37"/>
        <v>65</v>
      </c>
      <c r="I308" s="52">
        <f t="shared" si="37"/>
        <v>0</v>
      </c>
      <c r="J308" s="52">
        <f t="shared" si="37"/>
        <v>0</v>
      </c>
      <c r="K308" s="52">
        <f t="shared" si="37"/>
        <v>0</v>
      </c>
      <c r="L308" s="52"/>
      <c r="M308" s="52"/>
      <c r="N308" s="52"/>
      <c r="P308" s="26"/>
    </row>
    <row r="309" spans="2:17" ht="11.25" customHeight="1">
      <c r="B309" s="49"/>
      <c r="C309" s="50"/>
      <c r="D309" s="50"/>
      <c r="E309" s="12"/>
      <c r="F309" s="50"/>
      <c r="G309" s="50"/>
      <c r="H309" s="50"/>
      <c r="I309" s="50"/>
      <c r="J309" s="50"/>
      <c r="K309" s="50"/>
      <c r="L309" s="53"/>
      <c r="M309" s="50"/>
      <c r="N309" s="50"/>
      <c r="P309" s="26"/>
      <c r="Q309" s="44"/>
    </row>
    <row r="310" spans="2:14" ht="11.25" customHeight="1">
      <c r="B310" s="49"/>
      <c r="C310" s="50"/>
      <c r="D310" s="50"/>
      <c r="E310" s="12"/>
      <c r="F310" s="50"/>
      <c r="G310" s="50"/>
      <c r="H310" s="50"/>
      <c r="I310" s="50"/>
      <c r="J310" s="50"/>
      <c r="K310" s="50"/>
      <c r="L310" s="52"/>
      <c r="M310" s="50"/>
      <c r="N310" s="50"/>
    </row>
    <row r="311" spans="2:14" ht="11.25" customHeight="1">
      <c r="B311" s="49"/>
      <c r="C311" s="50"/>
      <c r="D311" s="50"/>
      <c r="E311" s="12"/>
      <c r="F311" s="50"/>
      <c r="G311" s="50"/>
      <c r="H311" s="50"/>
      <c r="I311" s="50"/>
      <c r="J311" s="50"/>
      <c r="K311" s="50"/>
      <c r="L311" s="52"/>
      <c r="M311" s="50"/>
      <c r="N311" s="50"/>
    </row>
    <row r="312" spans="2:14" ht="12.75">
      <c r="B312" s="49"/>
      <c r="C312" s="50"/>
      <c r="D312" s="50"/>
      <c r="E312" s="12"/>
      <c r="F312" s="50"/>
      <c r="G312" s="50"/>
      <c r="H312" s="50"/>
      <c r="I312" s="50"/>
      <c r="J312" s="50"/>
      <c r="K312" s="50"/>
      <c r="L312" s="52"/>
      <c r="M312" s="50"/>
      <c r="N312" s="50"/>
    </row>
    <row r="313" spans="2:14" ht="12.75">
      <c r="B313" s="54"/>
      <c r="C313" s="50"/>
      <c r="D313" s="50"/>
      <c r="E313" s="12"/>
      <c r="F313" s="50"/>
      <c r="G313" s="50"/>
      <c r="H313" s="50"/>
      <c r="I313" s="50"/>
      <c r="J313" s="50"/>
      <c r="K313" s="50"/>
      <c r="L313" s="52"/>
      <c r="M313" s="50"/>
      <c r="N313" s="50"/>
    </row>
    <row r="314" spans="2:14" ht="12.75">
      <c r="B314" s="49"/>
      <c r="C314" s="50"/>
      <c r="D314" s="50"/>
      <c r="E314" s="12"/>
      <c r="F314" s="50"/>
      <c r="G314" s="50"/>
      <c r="H314" s="50"/>
      <c r="I314" s="50"/>
      <c r="J314" s="50"/>
      <c r="K314" s="50"/>
      <c r="L314" s="52"/>
      <c r="M314" s="50"/>
      <c r="N314" s="50"/>
    </row>
    <row r="315" spans="2:14" ht="12.75">
      <c r="B315" s="49"/>
      <c r="C315" s="50"/>
      <c r="D315" s="50"/>
      <c r="E315" s="12"/>
      <c r="F315" s="50"/>
      <c r="G315" s="50"/>
      <c r="H315" s="50"/>
      <c r="I315" s="50"/>
      <c r="J315" s="50"/>
      <c r="K315" s="50"/>
      <c r="L315" s="52"/>
      <c r="M315" s="50"/>
      <c r="N315" s="50"/>
    </row>
    <row r="316" spans="2:14" ht="12.75">
      <c r="B316" s="62"/>
      <c r="D316" s="50"/>
      <c r="E316" s="12"/>
      <c r="F316" s="50"/>
      <c r="G316" s="50"/>
      <c r="H316" s="50"/>
      <c r="I316" s="50"/>
      <c r="J316" s="50"/>
      <c r="K316" s="50"/>
      <c r="L316" s="52"/>
      <c r="M316" s="50"/>
      <c r="N316" s="50"/>
    </row>
    <row r="317" spans="2:14" ht="12.75">
      <c r="B317" s="62"/>
      <c r="C317" s="50"/>
      <c r="D317" s="50"/>
      <c r="E317" s="12"/>
      <c r="F317" s="50"/>
      <c r="G317" s="50"/>
      <c r="H317" s="50"/>
      <c r="I317" s="50"/>
      <c r="J317" s="50"/>
      <c r="K317" s="50"/>
      <c r="L317" s="52"/>
      <c r="M317" s="50"/>
      <c r="N317" s="50"/>
    </row>
    <row r="318" spans="2:14" ht="12.75">
      <c r="B318" s="63"/>
      <c r="C318" s="55"/>
      <c r="D318" s="55"/>
      <c r="E318" s="56"/>
      <c r="F318" s="55"/>
      <c r="G318" s="50"/>
      <c r="H318" s="55"/>
      <c r="I318" s="55"/>
      <c r="J318" s="55"/>
      <c r="K318" s="55"/>
      <c r="L318" s="52"/>
      <c r="M318" s="55"/>
      <c r="N318" s="55"/>
    </row>
    <row r="319" spans="2:14" ht="12.75">
      <c r="B319" s="49"/>
      <c r="C319" s="50"/>
      <c r="D319" s="50"/>
      <c r="E319" s="12"/>
      <c r="F319" s="50"/>
      <c r="G319" s="50"/>
      <c r="H319" s="50"/>
      <c r="I319" s="50"/>
      <c r="J319" s="50"/>
      <c r="K319" s="50"/>
      <c r="L319" s="52"/>
      <c r="M319" s="50"/>
      <c r="N319" s="50"/>
    </row>
    <row r="320" spans="2:14" ht="12.75">
      <c r="B320" s="57"/>
      <c r="C320" s="50"/>
      <c r="D320" s="50"/>
      <c r="E320" s="12"/>
      <c r="F320" s="50"/>
      <c r="G320" s="50"/>
      <c r="H320" s="50"/>
      <c r="I320" s="50"/>
      <c r="J320" s="50"/>
      <c r="K320" s="50"/>
      <c r="L320" s="52"/>
      <c r="M320" s="50"/>
      <c r="N320" s="50"/>
    </row>
    <row r="321" spans="2:14" ht="12.75">
      <c r="B321" s="49"/>
      <c r="C321" s="50"/>
      <c r="D321" s="50"/>
      <c r="E321" s="12"/>
      <c r="F321" s="50"/>
      <c r="G321" s="50"/>
      <c r="H321" s="50"/>
      <c r="I321" s="50"/>
      <c r="J321" s="50"/>
      <c r="K321" s="50"/>
      <c r="L321" s="52"/>
      <c r="M321" s="50"/>
      <c r="N321" s="50"/>
    </row>
    <row r="322" spans="2:14" ht="12.75">
      <c r="B322" s="54"/>
      <c r="C322" s="50"/>
      <c r="D322" s="50"/>
      <c r="E322" s="12"/>
      <c r="F322" s="50"/>
      <c r="G322" s="50"/>
      <c r="H322" s="50"/>
      <c r="I322" s="50"/>
      <c r="J322" s="50"/>
      <c r="K322" s="50"/>
      <c r="L322" s="58"/>
      <c r="M322" s="50"/>
      <c r="N322" s="50"/>
    </row>
    <row r="323" spans="1:14" ht="12.75">
      <c r="A323" s="12"/>
      <c r="B323" s="59"/>
      <c r="C323" s="12"/>
      <c r="D323" s="50"/>
      <c r="E323" s="12"/>
      <c r="F323" s="55"/>
      <c r="G323" s="50"/>
      <c r="H323" s="55"/>
      <c r="I323" s="55"/>
      <c r="J323" s="55"/>
      <c r="K323" s="55"/>
      <c r="L323" s="52"/>
      <c r="M323" s="55"/>
      <c r="N323" s="55"/>
    </row>
    <row r="324" spans="1:14" ht="12.75">
      <c r="A324" s="12"/>
      <c r="B324" s="54"/>
      <c r="C324" s="50"/>
      <c r="D324" s="50"/>
      <c r="E324" s="12"/>
      <c r="F324" s="50"/>
      <c r="G324" s="50"/>
      <c r="H324" s="50"/>
      <c r="I324" s="50"/>
      <c r="J324" s="50"/>
      <c r="K324" s="50"/>
      <c r="L324" s="52"/>
      <c r="M324" s="50"/>
      <c r="N324" s="50"/>
    </row>
    <row r="325" spans="2:14" ht="12.75">
      <c r="B325" s="59"/>
      <c r="C325" s="51"/>
      <c r="D325" s="51"/>
      <c r="E325" s="12"/>
      <c r="F325" s="50"/>
      <c r="G325" s="50"/>
      <c r="H325" s="55"/>
      <c r="I325" s="50"/>
      <c r="J325" s="50"/>
      <c r="K325" s="50"/>
      <c r="L325" s="52"/>
      <c r="M325" s="55"/>
      <c r="N325" s="55"/>
    </row>
    <row r="326" spans="2:14" ht="12.75">
      <c r="B326" s="54"/>
      <c r="C326" s="50"/>
      <c r="D326" s="50"/>
      <c r="E326" s="12"/>
      <c r="F326" s="50"/>
      <c r="G326" s="50"/>
      <c r="H326" s="50"/>
      <c r="I326" s="50"/>
      <c r="J326" s="50"/>
      <c r="K326" s="50"/>
      <c r="L326" s="52"/>
      <c r="M326" s="50"/>
      <c r="N326" s="50"/>
    </row>
    <row r="327" spans="2:14" ht="12.75">
      <c r="B327" s="49"/>
      <c r="C327" s="50"/>
      <c r="D327" s="50"/>
      <c r="E327" s="12"/>
      <c r="F327" s="50"/>
      <c r="G327" s="50"/>
      <c r="H327" s="50"/>
      <c r="I327" s="50"/>
      <c r="J327" s="50"/>
      <c r="K327" s="50"/>
      <c r="L327" s="52"/>
      <c r="M327" s="50"/>
      <c r="N327" s="50"/>
    </row>
    <row r="328" spans="1:28" s="12" customFormat="1" ht="12.75">
      <c r="A328" s="13"/>
      <c r="B328" s="54"/>
      <c r="C328" s="50"/>
      <c r="D328" s="50"/>
      <c r="F328" s="50"/>
      <c r="G328" s="50"/>
      <c r="H328" s="50"/>
      <c r="I328" s="50"/>
      <c r="J328" s="50"/>
      <c r="K328" s="50"/>
      <c r="L328" s="53"/>
      <c r="M328" s="50"/>
      <c r="N328" s="50"/>
      <c r="U328" s="244"/>
      <c r="V328" s="245"/>
      <c r="W328" s="244"/>
      <c r="X328" s="244"/>
      <c r="Y328" s="246"/>
      <c r="Z328" s="246"/>
      <c r="AA328" s="246"/>
      <c r="AB328" s="246"/>
    </row>
    <row r="329" spans="1:28" s="12" customFormat="1" ht="12.75">
      <c r="A329" s="13"/>
      <c r="B329" s="49"/>
      <c r="C329" s="50"/>
      <c r="D329" s="50"/>
      <c r="F329" s="50"/>
      <c r="G329" s="50"/>
      <c r="H329" s="50"/>
      <c r="I329" s="50"/>
      <c r="J329" s="50"/>
      <c r="K329" s="50"/>
      <c r="L329" s="52"/>
      <c r="M329" s="50"/>
      <c r="N329" s="50"/>
      <c r="U329" s="244"/>
      <c r="V329" s="245"/>
      <c r="W329" s="244"/>
      <c r="X329" s="244"/>
      <c r="Y329" s="246"/>
      <c r="Z329" s="246"/>
      <c r="AA329" s="246"/>
      <c r="AB329" s="246"/>
    </row>
    <row r="330" spans="2:14" ht="12.75">
      <c r="B330" s="54"/>
      <c r="C330" s="50"/>
      <c r="D330" s="50"/>
      <c r="E330" s="12"/>
      <c r="F330" s="50"/>
      <c r="G330" s="50"/>
      <c r="H330" s="50"/>
      <c r="I330" s="50"/>
      <c r="J330" s="50"/>
      <c r="K330" s="50"/>
      <c r="L330" s="53"/>
      <c r="M330" s="50"/>
      <c r="N330" s="50"/>
    </row>
    <row r="331" spans="2:14" ht="12.75">
      <c r="B331" s="49"/>
      <c r="C331" s="50"/>
      <c r="D331" s="50"/>
      <c r="E331" s="12"/>
      <c r="F331" s="50"/>
      <c r="G331" s="50"/>
      <c r="H331" s="50"/>
      <c r="I331" s="50"/>
      <c r="J331" s="50"/>
      <c r="K331" s="50"/>
      <c r="L331" s="52"/>
      <c r="M331" s="50"/>
      <c r="N331" s="50"/>
    </row>
    <row r="332" spans="2:14" ht="12.75">
      <c r="B332" s="49"/>
      <c r="C332" s="50"/>
      <c r="D332" s="50"/>
      <c r="E332" s="12"/>
      <c r="F332" s="50"/>
      <c r="G332" s="50"/>
      <c r="H332" s="50"/>
      <c r="I332" s="50"/>
      <c r="J332" s="50"/>
      <c r="K332" s="50"/>
      <c r="L332" s="52"/>
      <c r="M332" s="50"/>
      <c r="N332" s="50"/>
    </row>
    <row r="333" spans="2:14" ht="12.75">
      <c r="B333" s="49"/>
      <c r="C333" s="50"/>
      <c r="D333" s="50"/>
      <c r="E333" s="12"/>
      <c r="F333" s="50"/>
      <c r="G333" s="50"/>
      <c r="H333" s="50"/>
      <c r="I333" s="50"/>
      <c r="J333" s="50"/>
      <c r="K333" s="50"/>
      <c r="L333" s="52"/>
      <c r="M333" s="50"/>
      <c r="N333" s="50"/>
    </row>
    <row r="334" spans="2:14" ht="12.75">
      <c r="B334" s="49"/>
      <c r="C334" s="50"/>
      <c r="D334" s="50"/>
      <c r="E334" s="12"/>
      <c r="F334" s="50"/>
      <c r="G334" s="50"/>
      <c r="H334" s="50"/>
      <c r="I334" s="55"/>
      <c r="J334" s="55"/>
      <c r="K334" s="55"/>
      <c r="L334" s="52"/>
      <c r="M334" s="55"/>
      <c r="N334" s="55"/>
    </row>
    <row r="335" spans="2:14" ht="12.75">
      <c r="B335" s="54"/>
      <c r="C335" s="60"/>
      <c r="D335" s="61"/>
      <c r="E335" s="60"/>
      <c r="F335" s="61"/>
      <c r="G335" s="61"/>
      <c r="H335" s="61"/>
      <c r="I335" s="61"/>
      <c r="J335" s="61"/>
      <c r="K335" s="61"/>
      <c r="L335" s="53"/>
      <c r="M335" s="61"/>
      <c r="N335" s="61"/>
    </row>
    <row r="336" spans="2:14" ht="12.75">
      <c r="B336" s="49"/>
      <c r="C336" s="50"/>
      <c r="D336" s="50"/>
      <c r="E336" s="12"/>
      <c r="F336" s="50"/>
      <c r="G336" s="50"/>
      <c r="H336" s="61"/>
      <c r="I336" s="61"/>
      <c r="J336" s="50"/>
      <c r="K336" s="50"/>
      <c r="L336" s="52"/>
      <c r="M336" s="50"/>
      <c r="N336" s="50"/>
    </row>
    <row r="337" spans="2:14" ht="12.75">
      <c r="B337" s="54"/>
      <c r="C337" s="50"/>
      <c r="D337" s="50"/>
      <c r="E337" s="12"/>
      <c r="F337" s="50"/>
      <c r="G337" s="50"/>
      <c r="H337" s="61"/>
      <c r="I337" s="61"/>
      <c r="J337" s="50"/>
      <c r="K337" s="50"/>
      <c r="L337" s="58"/>
      <c r="M337" s="50"/>
      <c r="N337" s="50"/>
    </row>
  </sheetData>
  <sheetProtection/>
  <mergeCells count="3">
    <mergeCell ref="F2:H2"/>
    <mergeCell ref="I2:K2"/>
    <mergeCell ref="A1:N1"/>
  </mergeCells>
  <printOptions/>
  <pageMargins left="0.31" right="0.787401575" top="0.17" bottom="0.17" header="0.25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petkol</cp:lastModifiedBy>
  <cp:lastPrinted>2013-05-28T16:21:36Z</cp:lastPrinted>
  <dcterms:created xsi:type="dcterms:W3CDTF">2001-09-26T23:04:33Z</dcterms:created>
  <dcterms:modified xsi:type="dcterms:W3CDTF">2013-05-28T16:26:09Z</dcterms:modified>
  <cp:category/>
  <cp:version/>
  <cp:contentType/>
  <cp:contentStatus/>
</cp:coreProperties>
</file>